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F6C1811B-7B82-4767-B9D6-C010699AC05A}" xr6:coauthVersionLast="47" xr6:coauthVersionMax="47" xr10:uidLastSave="{00000000-0000-0000-0000-000000000000}"/>
  <bookViews>
    <workbookView xWindow="1440" yWindow="150" windowWidth="1828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64" i="82" l="1"/>
  <c r="D863" i="82"/>
  <c r="D862" i="82"/>
  <c r="D861" i="82"/>
  <c r="D860" i="82"/>
  <c r="D859" i="82"/>
  <c r="D858" i="82"/>
  <c r="D857" i="82"/>
  <c r="D856" i="82"/>
  <c r="D855" i="82"/>
  <c r="D854" i="82"/>
  <c r="D853" i="82"/>
  <c r="D852" i="82"/>
  <c r="D851" i="82"/>
  <c r="D850" i="82"/>
  <c r="D849" i="82"/>
  <c r="D848" i="82"/>
  <c r="D847" i="82"/>
  <c r="D846" i="82"/>
  <c r="D845" i="82"/>
  <c r="D844" i="82"/>
  <c r="D843" i="82"/>
  <c r="D842" i="82"/>
  <c r="D841" i="82"/>
  <c r="D840" i="82"/>
  <c r="D839" i="82"/>
  <c r="D838" i="82"/>
  <c r="D837" i="82"/>
  <c r="D836" i="82"/>
  <c r="D835" i="82"/>
  <c r="D834" i="82"/>
  <c r="D833" i="82"/>
  <c r="D832" i="82"/>
  <c r="D831" i="82"/>
  <c r="D830" i="82"/>
  <c r="D829" i="82"/>
  <c r="D828" i="82"/>
  <c r="D827" i="82"/>
  <c r="D826" i="82"/>
  <c r="D825" i="82"/>
  <c r="D824" i="82"/>
  <c r="D823" i="82"/>
  <c r="D822" i="82"/>
  <c r="D821" i="82"/>
  <c r="D820" i="82"/>
  <c r="D819" i="82"/>
  <c r="D818" i="82"/>
  <c r="D817" i="82"/>
  <c r="D816" i="82"/>
  <c r="D815" i="82"/>
  <c r="D814" i="82"/>
  <c r="D813" i="82"/>
  <c r="D812" i="82"/>
  <c r="D811" i="82"/>
  <c r="D810" i="82"/>
  <c r="D809" i="82"/>
  <c r="D808" i="82"/>
  <c r="D807" i="82"/>
  <c r="D806" i="82"/>
  <c r="D805" i="82"/>
  <c r="D804" i="82"/>
  <c r="D803" i="82"/>
  <c r="D802" i="82"/>
  <c r="D801" i="82"/>
  <c r="D800" i="82"/>
  <c r="D799" i="82"/>
  <c r="D798" i="82"/>
  <c r="D797" i="82"/>
  <c r="D796" i="82"/>
  <c r="D795" i="82"/>
  <c r="D794" i="82"/>
  <c r="D793" i="82"/>
  <c r="D792" i="82"/>
  <c r="D791" i="82"/>
  <c r="D790" i="82"/>
  <c r="D789" i="82"/>
  <c r="D788" i="82"/>
  <c r="D787" i="82"/>
  <c r="D786" i="82"/>
  <c r="D785" i="82"/>
  <c r="D784" i="82"/>
  <c r="D783" i="82"/>
  <c r="D782" i="82"/>
  <c r="D781" i="82"/>
  <c r="D780" i="82"/>
  <c r="D779" i="82"/>
  <c r="D778" i="82"/>
  <c r="D777" i="82"/>
  <c r="D776" i="82"/>
  <c r="D775" i="82"/>
  <c r="D774" i="82"/>
  <c r="D773" i="82"/>
  <c r="D772" i="82"/>
  <c r="D771" i="82"/>
  <c r="D770" i="82"/>
  <c r="D769" i="82"/>
  <c r="D768" i="82"/>
  <c r="D767" i="82"/>
  <c r="D766" i="82"/>
  <c r="D765" i="82"/>
  <c r="D764" i="82"/>
  <c r="D763" i="82"/>
  <c r="D762" i="82"/>
  <c r="D761" i="82"/>
  <c r="D760" i="82"/>
  <c r="D759" i="82"/>
  <c r="D758" i="82"/>
  <c r="D757" i="82"/>
  <c r="D756" i="82"/>
  <c r="D755" i="82"/>
  <c r="D754" i="82"/>
  <c r="D753" i="82"/>
  <c r="D752" i="82"/>
  <c r="D751" i="82"/>
  <c r="D750" i="82"/>
  <c r="D749" i="82"/>
  <c r="D748" i="82"/>
  <c r="D747" i="82"/>
  <c r="D746" i="82"/>
  <c r="D745" i="82"/>
  <c r="D744" i="82"/>
  <c r="D743" i="82"/>
  <c r="D742" i="82"/>
  <c r="D741" i="82"/>
  <c r="D740" i="82"/>
  <c r="D739" i="82"/>
  <c r="D738" i="82"/>
  <c r="D737" i="82"/>
  <c r="D736" i="82"/>
  <c r="D735" i="82"/>
  <c r="D734" i="82"/>
  <c r="D733" i="82"/>
  <c r="D732" i="82"/>
  <c r="D731" i="82"/>
  <c r="D730" i="82"/>
  <c r="D729" i="82"/>
  <c r="D728" i="82"/>
  <c r="D727" i="82"/>
  <c r="D726" i="82"/>
  <c r="D725" i="82"/>
  <c r="D724" i="82"/>
  <c r="D723" i="82"/>
  <c r="D722" i="82"/>
  <c r="D721" i="82"/>
  <c r="D720" i="82"/>
  <c r="D719" i="82"/>
  <c r="D718" i="82"/>
  <c r="D717" i="82"/>
  <c r="D716" i="82"/>
  <c r="D715" i="82"/>
  <c r="D714" i="82"/>
  <c r="D713" i="82"/>
  <c r="D712" i="82"/>
  <c r="D711" i="82"/>
  <c r="D710" i="82"/>
  <c r="D709" i="82"/>
  <c r="D708" i="82"/>
  <c r="D707" i="82"/>
  <c r="D706" i="82"/>
  <c r="D705" i="82"/>
  <c r="D704" i="82"/>
  <c r="D703" i="82"/>
  <c r="D702" i="82"/>
  <c r="D701" i="82"/>
  <c r="D700" i="82"/>
  <c r="D699" i="82"/>
  <c r="D698" i="82"/>
  <c r="D697" i="82"/>
  <c r="D696" i="82"/>
  <c r="D695" i="82"/>
  <c r="D694" i="82"/>
  <c r="D693" i="82"/>
  <c r="D692" i="82"/>
  <c r="D691" i="82"/>
  <c r="D690" i="82"/>
  <c r="D689" i="82"/>
  <c r="D688" i="82"/>
  <c r="D687" i="82"/>
  <c r="D686" i="82"/>
  <c r="D685" i="82"/>
  <c r="D684" i="82"/>
  <c r="D683" i="82"/>
  <c r="D682" i="82"/>
  <c r="D681" i="82"/>
  <c r="D680" i="82"/>
  <c r="D679" i="82"/>
  <c r="D678" i="82"/>
  <c r="D677" i="82"/>
  <c r="D676" i="82"/>
  <c r="D675" i="82"/>
  <c r="D674" i="82"/>
  <c r="D673" i="82"/>
  <c r="D672" i="82"/>
  <c r="D671" i="82"/>
  <c r="D670" i="82"/>
  <c r="D669" i="82"/>
  <c r="D668" i="82"/>
  <c r="D667" i="82"/>
  <c r="D666" i="82"/>
  <c r="D665" i="82"/>
  <c r="D664" i="82"/>
  <c r="D663" i="82"/>
  <c r="D662" i="82"/>
  <c r="D661" i="82"/>
  <c r="D660" i="82"/>
  <c r="D659" i="82"/>
  <c r="D658" i="82"/>
  <c r="D657" i="82"/>
  <c r="D656" i="82"/>
  <c r="D655" i="82"/>
  <c r="D654" i="82"/>
  <c r="D653" i="82"/>
  <c r="D652" i="82"/>
  <c r="D651" i="82"/>
  <c r="D650" i="82"/>
  <c r="D649" i="82"/>
  <c r="D648" i="82"/>
  <c r="D647" i="82"/>
  <c r="D646" i="82"/>
  <c r="D645" i="82"/>
  <c r="D644" i="82"/>
  <c r="D643" i="82"/>
  <c r="D642" i="82"/>
  <c r="D641" i="82"/>
  <c r="D640" i="82"/>
  <c r="D639" i="82"/>
  <c r="D638" i="82"/>
  <c r="D637" i="82"/>
  <c r="D636" i="82"/>
  <c r="D635" i="82"/>
  <c r="D634" i="82"/>
  <c r="D633" i="82"/>
  <c r="D632" i="82"/>
  <c r="D631" i="82"/>
  <c r="D630" i="82"/>
  <c r="D629" i="82"/>
  <c r="D628" i="82"/>
  <c r="D627" i="82"/>
  <c r="D626" i="82"/>
  <c r="D625" i="82"/>
  <c r="D624" i="82"/>
  <c r="D623" i="82"/>
  <c r="D622" i="82"/>
  <c r="D621" i="82"/>
  <c r="D620" i="82"/>
  <c r="D619" i="82"/>
  <c r="D618" i="82"/>
  <c r="D617" i="82"/>
  <c r="D616" i="82"/>
  <c r="D615" i="82"/>
  <c r="D614" i="82"/>
  <c r="D613" i="82"/>
  <c r="D612" i="82"/>
  <c r="D611" i="82"/>
  <c r="D610" i="82"/>
  <c r="D609" i="82"/>
  <c r="D608" i="82"/>
  <c r="D607" i="82"/>
  <c r="D606" i="82"/>
  <c r="D605" i="82"/>
  <c r="D604" i="82"/>
  <c r="D603" i="82"/>
  <c r="D602" i="82"/>
  <c r="D601" i="82"/>
  <c r="D600" i="82"/>
  <c r="D599" i="82"/>
  <c r="D598" i="82"/>
  <c r="D597" i="82"/>
  <c r="D596" i="82"/>
  <c r="D595" i="82"/>
  <c r="D594" i="82"/>
  <c r="D593" i="82"/>
  <c r="D592" i="82"/>
  <c r="D591" i="82"/>
  <c r="D590" i="82"/>
  <c r="D589" i="82"/>
  <c r="D588" i="82"/>
  <c r="D587" i="82"/>
  <c r="D586" i="82"/>
  <c r="D585" i="82"/>
  <c r="D584" i="82"/>
  <c r="D583" i="82"/>
  <c r="D582" i="82"/>
  <c r="D581" i="82"/>
  <c r="D580" i="82"/>
  <c r="D579" i="82"/>
  <c r="D578" i="82"/>
  <c r="D577" i="82"/>
  <c r="D576" i="82"/>
  <c r="D575" i="82"/>
  <c r="D574" i="82"/>
  <c r="D573" i="82"/>
  <c r="D572" i="82"/>
  <c r="D571" i="82"/>
  <c r="D570" i="82"/>
  <c r="D569" i="82"/>
  <c r="D568" i="82"/>
  <c r="D567" i="82"/>
  <c r="D566" i="82"/>
  <c r="D565" i="82"/>
  <c r="D564" i="82"/>
  <c r="D563" i="82"/>
  <c r="D562" i="82"/>
  <c r="D561" i="82"/>
  <c r="D560" i="82"/>
  <c r="D559" i="82"/>
  <c r="D558" i="82"/>
  <c r="D557" i="82"/>
  <c r="D556" i="82"/>
  <c r="D555" i="82"/>
  <c r="D554" i="82"/>
  <c r="D553" i="82"/>
  <c r="D552" i="82"/>
  <c r="D551" i="82"/>
  <c r="D550" i="82"/>
  <c r="D549" i="82"/>
  <c r="D548" i="82"/>
  <c r="D547" i="82"/>
  <c r="D546" i="82"/>
  <c r="D545" i="82"/>
  <c r="D544" i="82"/>
  <c r="D543" i="82"/>
  <c r="D542" i="82"/>
  <c r="D541" i="82"/>
  <c r="D540" i="82"/>
  <c r="D539" i="82"/>
  <c r="D538" i="82"/>
  <c r="D537" i="82"/>
  <c r="D536" i="82"/>
  <c r="D535" i="82"/>
  <c r="D534" i="82"/>
  <c r="D533" i="82"/>
  <c r="D532" i="82"/>
  <c r="D531" i="82"/>
  <c r="D530" i="82"/>
  <c r="D529" i="82"/>
  <c r="D528" i="82"/>
  <c r="D527" i="82"/>
  <c r="D526" i="82"/>
  <c r="D525" i="82"/>
  <c r="D524" i="82"/>
  <c r="D523" i="82"/>
  <c r="D522" i="82"/>
  <c r="D521" i="82"/>
  <c r="D520" i="82"/>
  <c r="D519" i="82"/>
  <c r="D518" i="82"/>
  <c r="D517" i="82"/>
  <c r="D516" i="82"/>
  <c r="D515" i="82"/>
  <c r="D514" i="82"/>
  <c r="D513" i="82"/>
  <c r="D512" i="82"/>
  <c r="D511" i="82"/>
  <c r="D510" i="82"/>
  <c r="D509" i="82"/>
  <c r="D508" i="82"/>
  <c r="D507" i="82"/>
  <c r="D506" i="82"/>
  <c r="D505" i="82"/>
  <c r="D504" i="82"/>
  <c r="D503" i="82"/>
  <c r="D502" i="82"/>
  <c r="D501" i="82"/>
  <c r="D500" i="82"/>
  <c r="D499" i="82"/>
  <c r="D498" i="82"/>
  <c r="D497" i="82"/>
  <c r="D496" i="82"/>
  <c r="D495" i="82"/>
  <c r="D494" i="82"/>
  <c r="D493" i="82"/>
  <c r="D492" i="82"/>
  <c r="D491" i="82"/>
  <c r="D490" i="82"/>
  <c r="D489" i="82"/>
  <c r="D488" i="82"/>
  <c r="D487" i="82"/>
  <c r="D486" i="82"/>
  <c r="D485" i="82"/>
  <c r="D484" i="82"/>
  <c r="D483" i="82"/>
  <c r="D482" i="82"/>
  <c r="D481" i="82"/>
  <c r="D480" i="82"/>
  <c r="D479" i="82"/>
  <c r="D478" i="82"/>
  <c r="D477" i="82"/>
  <c r="D476" i="82"/>
  <c r="D475" i="82"/>
  <c r="D474" i="82"/>
  <c r="D473" i="82"/>
  <c r="D472" i="82"/>
  <c r="D471" i="82"/>
  <c r="D470" i="82"/>
  <c r="D469" i="82"/>
  <c r="D468" i="82"/>
  <c r="D467" i="82"/>
  <c r="D466" i="82"/>
  <c r="D465" i="82"/>
  <c r="D464" i="82"/>
  <c r="D463" i="82"/>
  <c r="D462" i="82"/>
  <c r="D461" i="82"/>
  <c r="D460" i="82"/>
  <c r="D459" i="82"/>
  <c r="D458" i="82"/>
  <c r="D457" i="82"/>
  <c r="D456" i="82"/>
  <c r="D455" i="82"/>
  <c r="D454" i="82"/>
  <c r="D453" i="82"/>
  <c r="D452" i="82"/>
  <c r="D451" i="82"/>
  <c r="D450" i="82"/>
  <c r="D449" i="82"/>
  <c r="D448" i="82"/>
  <c r="D447" i="82"/>
  <c r="D446" i="82"/>
  <c r="D445" i="82"/>
  <c r="D444" i="82"/>
  <c r="D443" i="82"/>
  <c r="D442" i="82"/>
  <c r="D441" i="82"/>
  <c r="D440" i="82"/>
  <c r="D439" i="82"/>
  <c r="D438" i="82"/>
  <c r="D437" i="82"/>
  <c r="D436" i="82"/>
  <c r="D435" i="82"/>
  <c r="D434" i="82"/>
  <c r="D433" i="82"/>
  <c r="D432" i="82"/>
  <c r="D431" i="82"/>
  <c r="D430" i="82"/>
  <c r="D429" i="82"/>
  <c r="D428" i="82"/>
  <c r="D427" i="82"/>
  <c r="D426" i="82"/>
  <c r="D425" i="82"/>
  <c r="D424" i="82"/>
  <c r="D423" i="82"/>
  <c r="D422" i="82"/>
  <c r="D421" i="82"/>
  <c r="D420" i="82"/>
  <c r="D419" i="82"/>
  <c r="D418" i="82"/>
  <c r="D417" i="82"/>
  <c r="D416" i="82"/>
  <c r="D415" i="82"/>
  <c r="D414" i="82"/>
  <c r="D413" i="82"/>
  <c r="D412" i="82"/>
  <c r="D411" i="82"/>
  <c r="D410" i="82"/>
  <c r="D409" i="82"/>
  <c r="D408" i="82"/>
  <c r="D407" i="82"/>
  <c r="D406" i="82"/>
  <c r="D405" i="82"/>
  <c r="D404" i="82"/>
  <c r="D403" i="82"/>
  <c r="D402" i="82"/>
  <c r="D401" i="82"/>
  <c r="D400" i="82"/>
  <c r="D399" i="82"/>
  <c r="D398" i="82"/>
  <c r="D397" i="82"/>
  <c r="D396" i="82"/>
  <c r="D395" i="82"/>
  <c r="D394" i="82"/>
  <c r="D393" i="82"/>
  <c r="D392" i="82"/>
  <c r="D391" i="82"/>
  <c r="D390" i="82"/>
  <c r="D389" i="82"/>
  <c r="D388" i="82"/>
  <c r="D387" i="82"/>
  <c r="D386" i="82"/>
  <c r="D385" i="82"/>
  <c r="D384" i="82"/>
  <c r="D383" i="82"/>
  <c r="D382" i="82"/>
  <c r="D381" i="82"/>
  <c r="D380" i="82"/>
  <c r="D379" i="82"/>
  <c r="D378" i="82"/>
  <c r="D377" i="82"/>
  <c r="D376" i="82"/>
  <c r="D375" i="82"/>
  <c r="D374" i="82"/>
  <c r="D373" i="82"/>
  <c r="D372" i="82"/>
  <c r="D371" i="82"/>
  <c r="D370" i="82"/>
  <c r="D369" i="82"/>
  <c r="D368" i="82"/>
  <c r="D367" i="82"/>
  <c r="D366" i="82"/>
  <c r="D365" i="82"/>
  <c r="D364" i="82"/>
  <c r="D363" i="82"/>
  <c r="D362" i="82"/>
  <c r="D361" i="82"/>
  <c r="D360" i="82"/>
  <c r="D359" i="82"/>
  <c r="D358" i="82"/>
  <c r="D357" i="82"/>
  <c r="D356" i="82"/>
  <c r="D355" i="82"/>
  <c r="D354" i="82"/>
  <c r="D353" i="82"/>
  <c r="D352" i="82"/>
  <c r="D351" i="82"/>
  <c r="D350" i="82"/>
  <c r="D349" i="82"/>
  <c r="D348" i="82"/>
  <c r="D347" i="82"/>
  <c r="D346" i="82"/>
  <c r="D345" i="82"/>
  <c r="D344" i="82"/>
  <c r="D343" i="82"/>
  <c r="D342" i="82"/>
  <c r="D341" i="82"/>
  <c r="D340" i="82"/>
  <c r="D339" i="82"/>
  <c r="D338" i="82"/>
  <c r="D337" i="82"/>
  <c r="D336" i="82"/>
  <c r="D335" i="82"/>
  <c r="D334" i="82"/>
  <c r="D333" i="82"/>
  <c r="D332" i="82"/>
  <c r="D331" i="82"/>
  <c r="D330" i="82"/>
  <c r="D329" i="82"/>
  <c r="D328" i="82"/>
  <c r="D327" i="82"/>
  <c r="D326" i="82"/>
  <c r="D325" i="82"/>
  <c r="D324" i="82"/>
  <c r="D323" i="82"/>
  <c r="D322" i="82"/>
  <c r="D321" i="82"/>
  <c r="D320" i="82"/>
  <c r="D319" i="82"/>
  <c r="D318" i="82"/>
  <c r="D317" i="82"/>
  <c r="D316" i="82"/>
  <c r="D315" i="82"/>
  <c r="D314" i="82"/>
  <c r="D313" i="82"/>
  <c r="D312" i="82"/>
  <c r="D311" i="82"/>
  <c r="D310" i="82"/>
  <c r="D309" i="82"/>
  <c r="D308" i="82"/>
  <c r="D307" i="82"/>
  <c r="D306" i="82"/>
  <c r="D305" i="82"/>
  <c r="D304" i="82"/>
  <c r="D303" i="82"/>
  <c r="D302" i="82"/>
  <c r="D301" i="82"/>
  <c r="D300" i="82"/>
  <c r="D299" i="82"/>
  <c r="D298" i="82"/>
  <c r="D297" i="82"/>
  <c r="D296" i="82"/>
  <c r="D295" i="82"/>
  <c r="D294" i="82"/>
  <c r="D293" i="82"/>
  <c r="D292" i="82"/>
  <c r="D291" i="82"/>
  <c r="D290" i="82"/>
  <c r="D289" i="82"/>
  <c r="D288" i="82"/>
  <c r="D287" i="82"/>
  <c r="D286" i="82"/>
  <c r="D285" i="82"/>
  <c r="D284" i="82"/>
  <c r="D283" i="82"/>
  <c r="D282" i="82"/>
  <c r="D281" i="82"/>
  <c r="D280" i="82"/>
  <c r="D279" i="82"/>
  <c r="D278" i="82"/>
  <c r="D277" i="82"/>
  <c r="D276" i="82"/>
  <c r="D275" i="82"/>
  <c r="D274" i="82"/>
  <c r="D273" i="82"/>
  <c r="D272" i="82"/>
  <c r="D271" i="82"/>
  <c r="D270" i="82"/>
  <c r="D269" i="82"/>
  <c r="D268" i="82"/>
  <c r="D267" i="82"/>
  <c r="D266" i="82"/>
  <c r="D265" i="82"/>
  <c r="D264" i="82"/>
  <c r="D263" i="82"/>
  <c r="D262" i="82"/>
  <c r="D261" i="82"/>
  <c r="D260" i="82"/>
  <c r="D259" i="82"/>
  <c r="D258" i="82"/>
  <c r="D257" i="82"/>
  <c r="D256" i="82"/>
  <c r="D255" i="82"/>
  <c r="D254" i="82"/>
  <c r="D253" i="82"/>
  <c r="D252" i="82"/>
  <c r="D251" i="82"/>
  <c r="D250" i="82"/>
  <c r="D249" i="82"/>
  <c r="D248" i="82"/>
  <c r="D247" i="82"/>
  <c r="D246" i="82"/>
  <c r="D245" i="82"/>
  <c r="D244" i="82"/>
  <c r="D243" i="82"/>
  <c r="D242" i="82"/>
  <c r="D241" i="82"/>
  <c r="D240" i="82"/>
  <c r="D239" i="82"/>
  <c r="D238" i="82"/>
  <c r="D237" i="82"/>
  <c r="D236" i="82"/>
  <c r="D235" i="82"/>
  <c r="D234" i="82"/>
  <c r="D233" i="82"/>
  <c r="D232" i="82"/>
  <c r="D231" i="82"/>
  <c r="D230" i="82"/>
  <c r="D229" i="82"/>
  <c r="D228" i="82"/>
  <c r="D227" i="82"/>
  <c r="D226" i="82"/>
  <c r="D225" i="82"/>
  <c r="D224" i="82"/>
  <c r="D223" i="82"/>
  <c r="D222" i="82"/>
  <c r="D221" i="82"/>
  <c r="D220" i="82"/>
  <c r="D219" i="82"/>
  <c r="D218" i="82"/>
  <c r="D217" i="82"/>
  <c r="D216" i="82"/>
  <c r="D215" i="82"/>
  <c r="D214" i="82"/>
  <c r="D213" i="82"/>
  <c r="D212" i="82"/>
  <c r="D211" i="82"/>
  <c r="D210" i="82"/>
  <c r="D209" i="82"/>
  <c r="D208" i="82"/>
  <c r="D207" i="82"/>
  <c r="D206" i="82"/>
  <c r="D205" i="82"/>
  <c r="D204" i="82"/>
  <c r="D203" i="82"/>
  <c r="D202" i="82"/>
  <c r="D201" i="82"/>
  <c r="D200" i="82"/>
  <c r="D199" i="82"/>
  <c r="D198" i="82"/>
  <c r="D197" i="82"/>
  <c r="D196" i="82"/>
  <c r="D195" i="82"/>
  <c r="D194" i="82"/>
  <c r="D193" i="82"/>
  <c r="D192" i="82"/>
  <c r="D191" i="82"/>
  <c r="D190" i="82"/>
  <c r="D189" i="82"/>
  <c r="D188" i="82"/>
  <c r="D187" i="82"/>
  <c r="D186" i="82"/>
  <c r="D185" i="82"/>
  <c r="D184" i="82"/>
  <c r="D183" i="82"/>
  <c r="D182" i="82"/>
  <c r="D181" i="82"/>
  <c r="D180" i="82"/>
  <c r="D179" i="82"/>
  <c r="D178" i="82"/>
  <c r="D177" i="82"/>
  <c r="D176" i="82"/>
  <c r="D175" i="82"/>
  <c r="D174" i="82"/>
  <c r="D173" i="82"/>
  <c r="D172" i="82"/>
  <c r="D171" i="82"/>
  <c r="D170" i="82"/>
  <c r="D169" i="82"/>
  <c r="D168" i="82"/>
  <c r="D167" i="82"/>
  <c r="D166" i="82"/>
  <c r="D165" i="82"/>
  <c r="D164" i="82"/>
  <c r="D163" i="82"/>
  <c r="D162" i="82"/>
  <c r="D161" i="82"/>
  <c r="D160" i="82"/>
  <c r="D159" i="82"/>
  <c r="D158" i="82"/>
  <c r="D157" i="82"/>
  <c r="D156" i="82"/>
  <c r="D155" i="82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3" i="82"/>
  <c r="C99" i="278"/>
  <c r="V99" i="278"/>
  <c r="B8" i="77"/>
  <c r="C8" i="77"/>
  <c r="D8" i="77"/>
  <c r="E8" i="77"/>
  <c r="F8" i="77"/>
  <c r="G8" i="77"/>
  <c r="H8" i="77"/>
  <c r="I8" i="77"/>
  <c r="J8" i="77"/>
  <c r="M8" i="77"/>
  <c r="N8" i="77"/>
  <c r="O8" i="77"/>
  <c r="P8" i="77"/>
  <c r="Q8" i="77"/>
  <c r="R8" i="77"/>
  <c r="S8" i="77"/>
  <c r="U8" i="77"/>
  <c r="B863" i="82"/>
  <c r="B113" i="289" s="1"/>
  <c r="B864" i="82"/>
  <c r="B99" i="278" s="1"/>
  <c r="X864" i="82"/>
  <c r="X863" i="82"/>
  <c r="X862" i="82"/>
  <c r="X861" i="82"/>
  <c r="X860" i="82"/>
  <c r="X859" i="82"/>
  <c r="X858" i="82"/>
  <c r="X857" i="82"/>
  <c r="X856" i="82"/>
  <c r="X855" i="82"/>
  <c r="X854" i="82"/>
  <c r="X853" i="82"/>
  <c r="X852" i="82"/>
  <c r="X851" i="82"/>
  <c r="X850" i="82"/>
  <c r="X849" i="82"/>
  <c r="X848" i="8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P871" i="4"/>
  <c r="Q871" i="4"/>
  <c r="R871" i="4"/>
  <c r="S871" i="4"/>
  <c r="T871" i="4"/>
  <c r="U871" i="4"/>
  <c r="O871" i="4"/>
  <c r="F871" i="4"/>
  <c r="G871" i="4"/>
  <c r="H871" i="4"/>
  <c r="I871" i="4"/>
  <c r="J871" i="4"/>
  <c r="K871" i="4"/>
  <c r="L871" i="4"/>
  <c r="E871" i="4"/>
  <c r="E864" i="82"/>
  <c r="D99" i="278" s="1"/>
  <c r="F864" i="82"/>
  <c r="E99" i="278" s="1"/>
  <c r="G864" i="82"/>
  <c r="F99" i="278" s="1"/>
  <c r="H864" i="82"/>
  <c r="G99" i="278" s="1"/>
  <c r="I864" i="82"/>
  <c r="H99" i="278" s="1"/>
  <c r="J864" i="82"/>
  <c r="I99" i="278" s="1"/>
  <c r="K864" i="82"/>
  <c r="J99" i="278" s="1"/>
  <c r="L864" i="82"/>
  <c r="K99" i="278" s="1"/>
  <c r="M864" i="82"/>
  <c r="L99" i="278" s="1"/>
  <c r="N864" i="82"/>
  <c r="M99" i="278" s="1"/>
  <c r="O864" i="82"/>
  <c r="N99" i="278" s="1"/>
  <c r="P864" i="82"/>
  <c r="O99" i="278" s="1"/>
  <c r="Q864" i="82"/>
  <c r="P99" i="278" s="1"/>
  <c r="R864" i="82"/>
  <c r="Q99" i="278" s="1"/>
  <c r="S864" i="82"/>
  <c r="R99" i="278" s="1"/>
  <c r="T864" i="82"/>
  <c r="S99" i="278" s="1"/>
  <c r="U864" i="82"/>
  <c r="T99" i="278" s="1"/>
  <c r="W864" i="82"/>
  <c r="V8" i="77" s="1"/>
  <c r="Y864" i="82"/>
  <c r="Z864" i="82"/>
  <c r="V113" i="289"/>
  <c r="C113" i="289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6" i="272"/>
  <c r="R6" i="272"/>
  <c r="Q6" i="272"/>
  <c r="P6" i="272"/>
  <c r="O6" i="272"/>
  <c r="N6" i="272"/>
  <c r="M6" i="272"/>
  <c r="J6" i="272"/>
  <c r="I6" i="272"/>
  <c r="H6" i="272"/>
  <c r="G6" i="272"/>
  <c r="F6" i="272"/>
  <c r="E6" i="272"/>
  <c r="D6" i="272"/>
  <c r="C6" i="272"/>
  <c r="B6" i="272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5" i="264"/>
  <c r="R5" i="264"/>
  <c r="Q5" i="264"/>
  <c r="P5" i="264"/>
  <c r="O5" i="264"/>
  <c r="N5" i="264"/>
  <c r="M5" i="264"/>
  <c r="J5" i="264"/>
  <c r="I5" i="264"/>
  <c r="H5" i="264"/>
  <c r="G5" i="264"/>
  <c r="F5" i="264"/>
  <c r="E5" i="264"/>
  <c r="D5" i="264"/>
  <c r="C5" i="264"/>
  <c r="B5" i="264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7" i="256"/>
  <c r="R7" i="256"/>
  <c r="Q7" i="256"/>
  <c r="P7" i="256"/>
  <c r="O7" i="256"/>
  <c r="N7" i="256"/>
  <c r="M7" i="256"/>
  <c r="J7" i="256"/>
  <c r="I7" i="256"/>
  <c r="H7" i="256"/>
  <c r="G7" i="256"/>
  <c r="F7" i="256"/>
  <c r="E7" i="256"/>
  <c r="D7" i="256"/>
  <c r="C7" i="256"/>
  <c r="B7" i="256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7" i="322"/>
  <c r="R7" i="322"/>
  <c r="Q7" i="322"/>
  <c r="P7" i="322"/>
  <c r="O7" i="322"/>
  <c r="N7" i="322"/>
  <c r="M7" i="322"/>
  <c r="J7" i="322"/>
  <c r="I7" i="322"/>
  <c r="H7" i="322"/>
  <c r="G7" i="322"/>
  <c r="F7" i="322"/>
  <c r="E7" i="322"/>
  <c r="D7" i="322"/>
  <c r="C7" i="322"/>
  <c r="B7" i="322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6" i="239"/>
  <c r="R6" i="239"/>
  <c r="Q6" i="239"/>
  <c r="P6" i="239"/>
  <c r="O6" i="239"/>
  <c r="N6" i="239"/>
  <c r="M6" i="239"/>
  <c r="J6" i="239"/>
  <c r="I6" i="239"/>
  <c r="H6" i="239"/>
  <c r="G6" i="239"/>
  <c r="F6" i="239"/>
  <c r="E6" i="239"/>
  <c r="D6" i="239"/>
  <c r="C6" i="239"/>
  <c r="B6" i="239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7" i="207"/>
  <c r="R7" i="207"/>
  <c r="Q7" i="207"/>
  <c r="P7" i="207"/>
  <c r="O7" i="207"/>
  <c r="N7" i="207"/>
  <c r="M7" i="207"/>
  <c r="J7" i="207"/>
  <c r="I7" i="207"/>
  <c r="H7" i="207"/>
  <c r="G7" i="207"/>
  <c r="F7" i="207"/>
  <c r="E7" i="207"/>
  <c r="D7" i="207"/>
  <c r="C7" i="207"/>
  <c r="B7" i="207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7" i="206"/>
  <c r="R7" i="206"/>
  <c r="Q7" i="206"/>
  <c r="P7" i="206"/>
  <c r="O7" i="206"/>
  <c r="N7" i="206"/>
  <c r="M7" i="206"/>
  <c r="J7" i="206"/>
  <c r="I7" i="206"/>
  <c r="H7" i="206"/>
  <c r="G7" i="206"/>
  <c r="F7" i="206"/>
  <c r="E7" i="206"/>
  <c r="D7" i="206"/>
  <c r="C7" i="206"/>
  <c r="B7" i="206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7" i="201"/>
  <c r="R7" i="201"/>
  <c r="Q7" i="201"/>
  <c r="P7" i="201"/>
  <c r="O7" i="201"/>
  <c r="N7" i="201"/>
  <c r="M7" i="201"/>
  <c r="J7" i="201"/>
  <c r="I7" i="201"/>
  <c r="H7" i="201"/>
  <c r="G7" i="201"/>
  <c r="F7" i="201"/>
  <c r="E7" i="201"/>
  <c r="D7" i="201"/>
  <c r="C7" i="201"/>
  <c r="B7" i="201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7" i="55"/>
  <c r="R7" i="55"/>
  <c r="Q7" i="55"/>
  <c r="P7" i="55"/>
  <c r="O7" i="55"/>
  <c r="N7" i="55"/>
  <c r="M7" i="55"/>
  <c r="J7" i="55"/>
  <c r="I7" i="55"/>
  <c r="H7" i="55"/>
  <c r="G7" i="55"/>
  <c r="F7" i="55"/>
  <c r="E7" i="55"/>
  <c r="D7" i="55"/>
  <c r="C7" i="55"/>
  <c r="B7" i="55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7" i="188"/>
  <c r="R7" i="188"/>
  <c r="Q7" i="188"/>
  <c r="P7" i="188"/>
  <c r="O7" i="188"/>
  <c r="N7" i="188"/>
  <c r="M7" i="188"/>
  <c r="J7" i="188"/>
  <c r="I7" i="188"/>
  <c r="H7" i="188"/>
  <c r="G7" i="188"/>
  <c r="F7" i="188"/>
  <c r="E7" i="188"/>
  <c r="D7" i="188"/>
  <c r="C7" i="188"/>
  <c r="B7" i="188"/>
  <c r="S6" i="188"/>
  <c r="R6" i="188"/>
  <c r="Q6" i="188"/>
  <c r="P6" i="188"/>
  <c r="O6" i="188"/>
  <c r="N6" i="188"/>
  <c r="M6" i="188"/>
  <c r="J6" i="188"/>
  <c r="I6" i="188"/>
  <c r="H6" i="188"/>
  <c r="G6" i="188"/>
  <c r="F6" i="188"/>
  <c r="E6" i="188"/>
  <c r="D6" i="188"/>
  <c r="C6" i="188"/>
  <c r="B6" i="188"/>
  <c r="S5" i="188"/>
  <c r="R5" i="188"/>
  <c r="Q5" i="188"/>
  <c r="P5" i="188"/>
  <c r="O5" i="188"/>
  <c r="N5" i="188"/>
  <c r="M5" i="188"/>
  <c r="J5" i="188"/>
  <c r="I5" i="188"/>
  <c r="H5" i="188"/>
  <c r="G5" i="188"/>
  <c r="F5" i="188"/>
  <c r="E5" i="188"/>
  <c r="D5" i="188"/>
  <c r="C5" i="188"/>
  <c r="B5" i="188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7" i="172"/>
  <c r="R7" i="172"/>
  <c r="Q7" i="172"/>
  <c r="P7" i="172"/>
  <c r="O7" i="172"/>
  <c r="N7" i="172"/>
  <c r="M7" i="172"/>
  <c r="J7" i="172"/>
  <c r="I7" i="172"/>
  <c r="H7" i="172"/>
  <c r="G7" i="172"/>
  <c r="F7" i="172"/>
  <c r="E7" i="172"/>
  <c r="D7" i="172"/>
  <c r="C7" i="172"/>
  <c r="B7" i="172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6" i="151"/>
  <c r="R6" i="151"/>
  <c r="Q6" i="151"/>
  <c r="P6" i="151"/>
  <c r="O6" i="151"/>
  <c r="N6" i="151"/>
  <c r="M6" i="151"/>
  <c r="J6" i="151"/>
  <c r="I6" i="151"/>
  <c r="H6" i="151"/>
  <c r="G6" i="151"/>
  <c r="F6" i="151"/>
  <c r="E6" i="151"/>
  <c r="D6" i="151"/>
  <c r="C6" i="151"/>
  <c r="B6" i="151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7" i="103"/>
  <c r="R7" i="103"/>
  <c r="Q7" i="103"/>
  <c r="P7" i="103"/>
  <c r="O7" i="103"/>
  <c r="N7" i="103"/>
  <c r="M7" i="103"/>
  <c r="J7" i="103"/>
  <c r="I7" i="103"/>
  <c r="H7" i="103"/>
  <c r="G7" i="103"/>
  <c r="F7" i="103"/>
  <c r="E7" i="103"/>
  <c r="D7" i="103"/>
  <c r="C7" i="103"/>
  <c r="B7" i="103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24"/>
  <c r="R4" i="324"/>
  <c r="Q4" i="324"/>
  <c r="P4" i="324"/>
  <c r="O4" i="324"/>
  <c r="N4" i="324"/>
  <c r="M4" i="324"/>
  <c r="J4" i="324"/>
  <c r="I4" i="324"/>
  <c r="H4" i="324"/>
  <c r="G4" i="324"/>
  <c r="F4" i="324"/>
  <c r="E4" i="324"/>
  <c r="D4" i="324"/>
  <c r="C4" i="324"/>
  <c r="B4" i="324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5" i="99"/>
  <c r="R5" i="99"/>
  <c r="Q5" i="99"/>
  <c r="P5" i="99"/>
  <c r="O5" i="99"/>
  <c r="N5" i="99"/>
  <c r="M5" i="99"/>
  <c r="J5" i="99"/>
  <c r="I5" i="99"/>
  <c r="H5" i="99"/>
  <c r="G5" i="99"/>
  <c r="F5" i="99"/>
  <c r="E5" i="99"/>
  <c r="D5" i="99"/>
  <c r="C5" i="99"/>
  <c r="B5" i="99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6" i="96"/>
  <c r="R6" i="96"/>
  <c r="Q6" i="96"/>
  <c r="P6" i="96"/>
  <c r="O6" i="96"/>
  <c r="N6" i="96"/>
  <c r="M6" i="96"/>
  <c r="J6" i="96"/>
  <c r="I6" i="96"/>
  <c r="H6" i="96"/>
  <c r="G6" i="96"/>
  <c r="F6" i="96"/>
  <c r="E6" i="96"/>
  <c r="D6" i="96"/>
  <c r="C6" i="96"/>
  <c r="B6" i="96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6" i="87"/>
  <c r="R6" i="87"/>
  <c r="Q6" i="87"/>
  <c r="P6" i="87"/>
  <c r="O6" i="87"/>
  <c r="N6" i="87"/>
  <c r="M6" i="87"/>
  <c r="J6" i="87"/>
  <c r="I6" i="87"/>
  <c r="H6" i="87"/>
  <c r="G6" i="87"/>
  <c r="F6" i="87"/>
  <c r="E6" i="87"/>
  <c r="D6" i="87"/>
  <c r="C6" i="87"/>
  <c r="B6" i="87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7" i="84"/>
  <c r="R7" i="84"/>
  <c r="Q7" i="84"/>
  <c r="P7" i="84"/>
  <c r="O7" i="84"/>
  <c r="N7" i="84"/>
  <c r="M7" i="84"/>
  <c r="J7" i="84"/>
  <c r="I7" i="84"/>
  <c r="H7" i="84"/>
  <c r="G7" i="84"/>
  <c r="F7" i="84"/>
  <c r="E7" i="84"/>
  <c r="D7" i="84"/>
  <c r="C7" i="84"/>
  <c r="B7" i="84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328"/>
  <c r="R5" i="328"/>
  <c r="Q5" i="328"/>
  <c r="P5" i="328"/>
  <c r="O5" i="328"/>
  <c r="N5" i="328"/>
  <c r="M5" i="328"/>
  <c r="J5" i="328"/>
  <c r="I5" i="328"/>
  <c r="H5" i="328"/>
  <c r="G5" i="328"/>
  <c r="F5" i="328"/>
  <c r="E5" i="328"/>
  <c r="D5" i="328"/>
  <c r="C5" i="328"/>
  <c r="B5" i="328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330"/>
  <c r="R5" i="330"/>
  <c r="Q5" i="330"/>
  <c r="P5" i="330"/>
  <c r="O5" i="330"/>
  <c r="N5" i="330"/>
  <c r="M5" i="330"/>
  <c r="J5" i="330"/>
  <c r="I5" i="330"/>
  <c r="H5" i="330"/>
  <c r="G5" i="330"/>
  <c r="F5" i="330"/>
  <c r="E5" i="330"/>
  <c r="D5" i="330"/>
  <c r="C5" i="330"/>
  <c r="B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6" i="35"/>
  <c r="R6" i="35"/>
  <c r="Q6" i="35"/>
  <c r="P6" i="35"/>
  <c r="O6" i="35"/>
  <c r="N6" i="35"/>
  <c r="M6" i="35"/>
  <c r="J6" i="35"/>
  <c r="I6" i="35"/>
  <c r="H6" i="35"/>
  <c r="G6" i="35"/>
  <c r="F6" i="35"/>
  <c r="E6" i="35"/>
  <c r="D6" i="35"/>
  <c r="C6" i="35"/>
  <c r="B6" i="35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7" i="29"/>
  <c r="R7" i="29"/>
  <c r="Q7" i="29"/>
  <c r="P7" i="29"/>
  <c r="O7" i="29"/>
  <c r="N7" i="29"/>
  <c r="M7" i="29"/>
  <c r="J7" i="29"/>
  <c r="I7" i="29"/>
  <c r="H7" i="29"/>
  <c r="G7" i="29"/>
  <c r="F7" i="29"/>
  <c r="E7" i="29"/>
  <c r="D7" i="29"/>
  <c r="C7" i="29"/>
  <c r="B7" i="29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E863" i="82"/>
  <c r="W863" i="82" s="1"/>
  <c r="F863" i="82"/>
  <c r="E113" i="289" s="1"/>
  <c r="G863" i="82"/>
  <c r="F113" i="289" s="1"/>
  <c r="H863" i="82"/>
  <c r="G113" i="289" s="1"/>
  <c r="I863" i="82"/>
  <c r="H113" i="289" s="1"/>
  <c r="J863" i="82"/>
  <c r="I113" i="289" s="1"/>
  <c r="K863" i="82"/>
  <c r="J113" i="289" s="1"/>
  <c r="L863" i="82"/>
  <c r="K113" i="289" s="1"/>
  <c r="M863" i="82"/>
  <c r="L113" i="289" s="1"/>
  <c r="N863" i="82"/>
  <c r="M113" i="289" s="1"/>
  <c r="O863" i="82"/>
  <c r="N113" i="289" s="1"/>
  <c r="P863" i="82"/>
  <c r="O113" i="289" s="1"/>
  <c r="Q863" i="82"/>
  <c r="P113" i="289" s="1"/>
  <c r="R863" i="82"/>
  <c r="Q113" i="289" s="1"/>
  <c r="S863" i="82"/>
  <c r="R113" i="289" s="1"/>
  <c r="T863" i="82"/>
  <c r="S113" i="289" s="1"/>
  <c r="U863" i="82"/>
  <c r="T113" i="289" s="1"/>
  <c r="U7" i="103"/>
  <c r="Y863" i="82"/>
  <c r="Z863" i="82"/>
  <c r="B862" i="82"/>
  <c r="B76" i="284" s="1"/>
  <c r="C862" i="82"/>
  <c r="C76" i="284" s="1"/>
  <c r="E862" i="82"/>
  <c r="W862" i="82" s="1"/>
  <c r="V6" i="87" s="1"/>
  <c r="F862" i="82"/>
  <c r="E76" i="284" s="1"/>
  <c r="G862" i="82"/>
  <c r="F76" i="284" s="1"/>
  <c r="H862" i="82"/>
  <c r="G76" i="284" s="1"/>
  <c r="I862" i="82"/>
  <c r="H76" i="284" s="1"/>
  <c r="J862" i="82"/>
  <c r="I76" i="284" s="1"/>
  <c r="K862" i="82"/>
  <c r="J76" i="284" s="1"/>
  <c r="L862" i="82"/>
  <c r="K76" i="284" s="1"/>
  <c r="M862" i="82"/>
  <c r="L76" i="284" s="1"/>
  <c r="N862" i="82"/>
  <c r="M76" i="284" s="1"/>
  <c r="O862" i="82"/>
  <c r="N76" i="284" s="1"/>
  <c r="P862" i="82"/>
  <c r="O76" i="284" s="1"/>
  <c r="Q862" i="82"/>
  <c r="P76" i="284" s="1"/>
  <c r="R862" i="82"/>
  <c r="Q76" i="284" s="1"/>
  <c r="S862" i="82"/>
  <c r="R76" i="284" s="1"/>
  <c r="T862" i="82"/>
  <c r="S76" i="284" s="1"/>
  <c r="U862" i="82"/>
  <c r="T76" i="284" s="1"/>
  <c r="V76" i="284"/>
  <c r="Y862" i="82"/>
  <c r="Z862" i="82"/>
  <c r="B861" i="82"/>
  <c r="C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Y861" i="82"/>
  <c r="Z861" i="82"/>
  <c r="Z3" i="82"/>
  <c r="B856" i="82"/>
  <c r="B63" i="281" s="1"/>
  <c r="C856" i="82"/>
  <c r="B857" i="82"/>
  <c r="B75" i="284" s="1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Y860" i="82"/>
  <c r="Z860" i="82"/>
  <c r="Z13" i="262"/>
  <c r="Y13" i="262" s="1"/>
  <c r="C13" i="262"/>
  <c r="A13" i="262"/>
  <c r="Z6" i="36"/>
  <c r="C6" i="36"/>
  <c r="A6" i="36"/>
  <c r="U60" i="282"/>
  <c r="P36" i="294"/>
  <c r="K8" i="77" l="1"/>
  <c r="T8" i="77"/>
  <c r="U99" i="278"/>
  <c r="B65" i="281"/>
  <c r="T7" i="103"/>
  <c r="V7" i="103"/>
  <c r="U113" i="289"/>
  <c r="D113" i="289"/>
  <c r="U6" i="87"/>
  <c r="K7" i="103"/>
  <c r="T6" i="87"/>
  <c r="K6" i="87"/>
  <c r="U76" i="284"/>
  <c r="D76" i="284"/>
  <c r="K5" i="143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C851" i="82"/>
  <c r="C30" i="286" s="1"/>
  <c r="C852" i="82"/>
  <c r="C853" i="82"/>
  <c r="C97" i="278" s="1"/>
  <c r="C854" i="82"/>
  <c r="C98" i="278" s="1"/>
  <c r="C855" i="82"/>
  <c r="C63" i="281"/>
  <c r="C36" i="290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U5" i="329"/>
  <c r="Y858" i="82"/>
  <c r="Z858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Y859" i="82"/>
  <c r="Z859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Y856" i="82"/>
  <c r="Z856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Y857" i="82"/>
  <c r="Z857" i="82"/>
  <c r="B851" i="82"/>
  <c r="B30" i="286" s="1"/>
  <c r="B852" i="82"/>
  <c r="B853" i="82"/>
  <c r="B97" i="278" s="1"/>
  <c r="B854" i="82"/>
  <c r="B98" i="278" s="1"/>
  <c r="B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Y855" i="82"/>
  <c r="Z855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Y854" i="82"/>
  <c r="Z854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Y853" i="82"/>
  <c r="Z853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Y848" i="82"/>
  <c r="Z848" i="82"/>
  <c r="O33" i="302"/>
  <c r="U4" i="197"/>
  <c r="U5" i="143"/>
  <c r="U4" i="31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F23" i="302"/>
  <c r="H34" i="303" s="1"/>
  <c r="G23" i="302"/>
  <c r="I34" i="303" s="1"/>
  <c r="H23" i="302"/>
  <c r="J34" i="303" s="1"/>
  <c r="I23" i="302"/>
  <c r="K34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24" i="25" l="1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J192" i="303" s="1"/>
  <c r="G128" i="303"/>
  <c r="G192" i="303" s="1"/>
  <c r="H128" i="303"/>
  <c r="H192" i="303" s="1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I192" i="303" s="1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K192" i="303" s="1"/>
  <c r="L128" i="303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D4" i="287" l="1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E6" i="25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S72" i="72"/>
  <c r="S191" i="72"/>
  <c r="S148" i="72"/>
  <c r="S138" i="72"/>
  <c r="S128" i="72"/>
  <c r="S73" i="72"/>
  <c r="S202" i="72"/>
  <c r="W11" i="250" s="1"/>
  <c r="S9" i="72"/>
  <c r="S79" i="72"/>
  <c r="S60" i="72"/>
  <c r="S58" i="72"/>
  <c r="W454" i="82"/>
  <c r="W289" i="82"/>
  <c r="J3" i="82"/>
  <c r="K3" i="82"/>
  <c r="L3" i="82"/>
  <c r="K128" i="72" l="1"/>
  <c r="K171" i="72"/>
  <c r="S143" i="72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2" i="270" s="1"/>
  <c r="J13" i="262"/>
  <c r="F5" i="270"/>
  <c r="F12" i="270" s="1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2" i="270" s="1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E12" i="270" l="1"/>
  <c r="M13" i="262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5" i="305" l="1"/>
  <c r="E4" i="25"/>
  <c r="V3" i="26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<sst xmlns="http://schemas.openxmlformats.org/spreadsheetml/2006/main" count="14819" uniqueCount="1522">
  <si>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</si>
  <si>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</si>
  <si>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</si>
  <si>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</si>
  <si>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</si>
  <si>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</si>
  <si>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</si>
  <si>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</si>
  <si>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</si>
  <si>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</si>
  <si>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</si>
  <si>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</si>
  <si>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</si>
  <si>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</si>
  <si>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</si>
  <si>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</si>
  <si>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</si>
  <si>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</si>
  <si>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</si>
  <si>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</si>
  <si>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</si>
  <si>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</si>
  <si>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</si>
  <si>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</si>
  <si>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</si>
  <si>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</si>
  <si>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</si>
  <si>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</si>
  <si>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</si>
  <si>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</si>
  <si>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</si>
  <si>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</si>
  <si>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</si>
  <si>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</si>
  <si>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</si>
  <si>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</si>
  <si>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</si>
  <si>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</si>
  <si>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</si>
  <si>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</si>
  <si>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</si>
  <si>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</si>
  <si>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</si>
  <si>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</si>
  <si>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</si>
  <si>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</si>
  <si>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</si>
  <si>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</si>
  <si>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</si>
  <si>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</si>
  <si>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</si>
  <si>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</si>
  <si>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</si>
  <si>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</si>
  <si>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</si>
  <si>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</si>
  <si>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</si>
  <si>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</si>
  <si>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</si>
  <si>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</si>
  <si>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</si>
  <si>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</si>
  <si>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</si>
  <si>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</si>
  <si>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</si>
  <si>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</si>
  <si>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</si>
  <si>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</si>
  <si>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</si>
  <si>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</si>
  <si>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</si>
  <si>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</si>
  <si>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</si>
  <si>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</si>
  <si>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</si>
  <si>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</si>
  <si>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</si>
  <si>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</si>
  <si>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</si>
  <si>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</si>
  <si>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</si>
  <si>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</si>
  <si>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</si>
  <si>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</si>
  <si>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</si>
  <si>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</si>
  <si>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</si>
  <si>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</si>
  <si>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</si>
  <si>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</si>
  <si>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</si>
  <si>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</si>
  <si>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</si>
  <si>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</si>
  <si>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</si>
  <si>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</si>
  <si>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</si>
  <si>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</si>
  <si>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</si>
  <si>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</si>
  <si>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</si>
  <si>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</si>
  <si>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</si>
  <si>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</si>
  <si>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</si>
  <si>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</si>
  <si>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</si>
  <si>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</si>
  <si>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</si>
  <si>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</si>
  <si>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</si>
  <si>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</si>
  <si>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</si>
  <si>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</si>
  <si>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</si>
  <si>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</si>
  <si>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</si>
  <si>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</si>
  <si>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</si>
  <si>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</si>
  <si>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</si>
  <si>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</si>
  <si>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</si>
  <si>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</si>
  <si>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</si>
  <si>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</si>
  <si>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</si>
  <si>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</si>
  <si>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</si>
  <si>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</si>
  <si>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</si>
  <si>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</si>
  <si>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</si>
  <si>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</si>
  <si>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</si>
  <si>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</si>
  <si>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</si>
  <si>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</si>
  <si>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</si>
  <si>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</si>
  <si>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</si>
  <si>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</si>
  <si>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</si>
  <si>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</si>
  <si>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</si>
  <si>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</si>
  <si>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</si>
  <si>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</si>
  <si>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</si>
  <si>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</si>
  <si>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</si>
  <si>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</si>
  <si>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</si>
  <si>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</si>
  <si>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</si>
  <si>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</si>
  <si>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</si>
  <si>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</si>
  <si>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</si>
  <si>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</si>
  <si>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</si>
  <si>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</si>
  <si>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</si>
  <si>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</si>
  <si>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</si>
  <si>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</si>
  <si>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</si>
  <si>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</si>
  <si>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</si>
  <si>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</si>
  <si>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</si>
  <si>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</si>
  <si>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</si>
  <si>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</si>
  <si>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</si>
  <si>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</si>
  <si>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</si>
  <si>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</si>
  <si>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</si>
  <si>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</si>
  <si>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</si>
  <si>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</si>
  <si>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</si>
  <si>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</si>
  <si>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</si>
  <si>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</si>
  <si>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</si>
  <si>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</si>
  <si>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</si>
  <si>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</si>
  <si>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</si>
  <si>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</si>
  <si>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</si>
  <si>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</si>
  <si>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</si>
  <si>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</si>
  <si>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</si>
  <si>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</si>
  <si>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</si>
  <si>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</si>
  <si>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</si>
  <si>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</si>
  <si>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</si>
  <si>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</si>
  <si>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</si>
  <si>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</si>
  <si>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</si>
  <si>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</si>
  <si>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</si>
  <si>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</si>
  <si>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</si>
  <si>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</si>
  <si>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</si>
  <si>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</si>
  <si>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</si>
  <si>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</si>
  <si>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</si>
  <si>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</si>
  <si>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</si>
  <si>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</si>
  <si>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</si>
  <si>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</si>
  <si>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</si>
  <si>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</si>
  <si>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</si>
  <si>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</si>
  <si>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</si>
  <si>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</si>
  <si>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</si>
  <si>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</si>
  <si>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</si>
  <si>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</si>
  <si>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</si>
  <si>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</si>
  <si>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</si>
  <si>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</si>
  <si>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</si>
  <si>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</si>
  <si>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</si>
  <si>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</si>
  <si>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</si>
  <si>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</si>
  <si>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</si>
  <si>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</si>
  <si>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</si>
  <si>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</si>
  <si>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</si>
  <si>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</si>
  <si>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</si>
  <si>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</si>
  <si>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</si>
  <si>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</si>
  <si>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</si>
  <si>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</si>
  <si>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</si>
  <si>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</si>
  <si>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</si>
  <si>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</si>
  <si>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</si>
  <si>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</si>
  <si>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</si>
  <si>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</si>
  <si>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</si>
  <si>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</si>
  <si>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</si>
  <si>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</si>
  <si>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</si>
  <si>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</si>
  <si>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</si>
  <si>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</si>
  <si>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</si>
  <si>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</si>
  <si>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</si>
  <si>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</si>
  <si>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</si>
  <si>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</si>
  <si>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</si>
  <si>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</si>
  <si>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</si>
  <si>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</si>
  <si>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</si>
  <si>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</si>
  <si>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</si>
  <si>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</si>
  <si>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</si>
  <si>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</si>
  <si>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</si>
  <si>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</si>
  <si>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</si>
  <si>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</si>
  <si>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</si>
  <si>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</si>
  <si>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</si>
  <si>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</si>
  <si>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</si>
  <si>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</si>
  <si>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</si>
  <si>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</si>
  <si>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</si>
  <si>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</si>
  <si>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</si>
  <si>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</si>
  <si>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</si>
  <si>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</si>
  <si>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</si>
  <si>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</si>
  <si>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</si>
  <si>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</si>
  <si>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</si>
  <si>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</si>
  <si>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</si>
  <si>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</si>
  <si>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</si>
  <si>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</si>
  <si>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</si>
  <si>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</si>
  <si>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</si>
  <si>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</si>
  <si>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</si>
  <si>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</si>
  <si>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</si>
  <si>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</si>
  <si>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</si>
  <si>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</si>
  <si>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</si>
  <si>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</si>
  <si>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</si>
  <si>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</si>
  <si>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</si>
  <si>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</si>
  <si>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</si>
  <si>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</si>
  <si>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</si>
  <si>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</si>
  <si>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</si>
  <si>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</si>
  <si>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</si>
  <si>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</si>
  <si>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</si>
  <si>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</si>
  <si>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</si>
  <si>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</si>
  <si>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</si>
  <si>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</si>
  <si>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</si>
  <si>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</si>
  <si>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</si>
  <si>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</si>
  <si>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</si>
  <si>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</si>
  <si>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</si>
  <si>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</si>
  <si>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</si>
  <si>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</si>
  <si>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</si>
  <si>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</si>
  <si>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</si>
  <si>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</si>
  <si>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</si>
  <si>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</si>
  <si>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</si>
  <si>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</si>
  <si>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</si>
  <si>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</si>
  <si>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</si>
  <si>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</si>
  <si>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</si>
  <si>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</si>
  <si>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</si>
  <si>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</si>
  <si>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</si>
  <si>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</si>
  <si>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</si>
  <si>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</si>
  <si>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</si>
  <si>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</si>
  <si>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</si>
  <si>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</si>
  <si>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</si>
  <si>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</si>
  <si>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</si>
  <si>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</si>
  <si>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</si>
  <si>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</si>
  <si>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</si>
  <si>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</si>
  <si>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</si>
  <si>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</si>
  <si>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</si>
  <si>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</si>
  <si>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</si>
  <si>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</si>
  <si>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</si>
  <si>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</si>
  <si>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</si>
  <si>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</si>
  <si>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</si>
  <si>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</si>
  <si>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</si>
  <si>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</si>
  <si>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</si>
  <si>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</si>
  <si>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</si>
  <si>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</si>
  <si>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</si>
  <si>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</si>
  <si>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</si>
  <si>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</si>
  <si>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</si>
  <si>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</si>
  <si>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</si>
  <si>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</si>
  <si>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</si>
  <si>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</si>
  <si>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</si>
  <si>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</si>
  <si>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</si>
  <si>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</si>
  <si>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</si>
  <si>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</si>
  <si>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</si>
  <si>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</si>
  <si>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</si>
  <si>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</si>
  <si>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</si>
  <si>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</si>
  <si>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</si>
  <si>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</si>
  <si>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</si>
  <si>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</si>
  <si>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</si>
  <si>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</si>
  <si>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</si>
  <si>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</si>
  <si>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</si>
  <si>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</si>
  <si>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</si>
  <si>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</si>
  <si>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</si>
  <si>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</si>
  <si>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</si>
  <si>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</si>
  <si>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</si>
  <si>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</si>
  <si>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</si>
  <si>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</si>
  <si>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</si>
  <si>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</si>
  <si>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</si>
  <si>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</si>
  <si>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</si>
  <si>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</si>
  <si>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</si>
  <si>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</si>
  <si>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</si>
  <si>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</si>
  <si>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</si>
  <si>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</si>
  <si>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</si>
  <si>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</si>
  <si>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</si>
  <si>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</si>
  <si>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</si>
  <si>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</si>
  <si>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</si>
  <si>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</si>
  <si>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</si>
  <si>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</si>
  <si>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</si>
  <si>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</si>
  <si>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</si>
  <si>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</si>
  <si>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</si>
  <si>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</si>
  <si>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</si>
  <si>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</si>
  <si>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</si>
  <si>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</si>
  <si>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</si>
  <si>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</si>
  <si>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</si>
  <si>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</si>
  <si>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</si>
  <si>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</si>
  <si>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</si>
  <si>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</si>
  <si>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</si>
  <si>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</si>
  <si>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</si>
  <si>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</si>
  <si>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</si>
  <si>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</si>
  <si>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</si>
  <si>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</si>
  <si>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</si>
  <si>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</si>
  <si>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</si>
  <si>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</si>
  <si>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</si>
  <si>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</si>
  <si>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</si>
  <si>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</si>
  <si>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</si>
  <si>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</si>
  <si>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</si>
  <si>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</si>
  <si>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</si>
  <si>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</si>
  <si>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</si>
  <si>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</si>
  <si>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</si>
  <si>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</si>
  <si>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</si>
  <si>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</si>
  <si>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</si>
  <si>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</si>
  <si>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</si>
  <si>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</si>
  <si>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</si>
  <si>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</si>
  <si>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</si>
  <si>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</si>
  <si>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</si>
  <si>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</si>
  <si>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</si>
  <si>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</si>
  <si>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</si>
  <si>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</si>
  <si>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</si>
  <si>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</si>
  <si>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</si>
  <si>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</si>
  <si>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</si>
  <si>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</si>
  <si>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</si>
  <si>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</si>
  <si>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</si>
  <si>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</si>
  <si>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</si>
  <si>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</si>
  <si>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</si>
  <si>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</si>
  <si>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</si>
  <si>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</si>
  <si>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</si>
  <si>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</si>
  <si>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</si>
  <si>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</si>
  <si>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</si>
  <si>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</si>
  <si>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</si>
  <si>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</si>
  <si>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</si>
  <si>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</si>
  <si>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</si>
  <si>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</si>
  <si>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</si>
  <si>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</si>
  <si>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</si>
  <si>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</si>
  <si>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</si>
  <si>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</si>
  <si>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</si>
  <si>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</si>
  <si>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</si>
  <si>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</si>
  <si>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</si>
  <si>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</si>
  <si>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</si>
  <si>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</si>
  <si>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</si>
  <si>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</si>
  <si>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</si>
  <si>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</si>
  <si>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</si>
  <si>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</si>
  <si>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</si>
  <si>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</si>
  <si>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</si>
  <si>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</si>
  <si>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</si>
  <si>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</si>
  <si>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</si>
  <si>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</si>
  <si>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</si>
  <si>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</si>
  <si>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</si>
  <si>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</si>
  <si>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</si>
  <si>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</si>
  <si>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</si>
  <si>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</si>
  <si>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</si>
  <si>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</si>
  <si>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</si>
  <si>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</si>
  <si>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</si>
  <si>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</si>
  <si>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</si>
  <si>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</si>
  <si>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</si>
  <si>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</si>
  <si>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</si>
  <si>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</si>
  <si>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</si>
  <si>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</si>
  <si>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</si>
  <si>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</si>
  <si>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</si>
  <si>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</si>
  <si>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</si>
  <si>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</si>
  <si>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</si>
  <si>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</si>
  <si>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</si>
  <si>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</si>
  <si>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</si>
  <si>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</si>
  <si>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</si>
  <si>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</si>
  <si>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</si>
  <si>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</si>
  <si>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</si>
  <si>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</si>
  <si>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</si>
  <si>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</si>
  <si>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</si>
  <si>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</si>
  <si>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</si>
  <si>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</si>
  <si>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</si>
  <si>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</si>
  <si>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</si>
  <si>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</si>
  <si>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</si>
  <si>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</si>
  <si>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</si>
  <si>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</si>
  <si>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</si>
  <si>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</si>
  <si>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</si>
  <si>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</si>
  <si>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</si>
  <si>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</si>
  <si>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</si>
  <si>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</si>
  <si>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</si>
  <si>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</si>
  <si>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</si>
  <si>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</si>
  <si>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</si>
  <si>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</si>
  <si>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</si>
  <si>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</si>
  <si>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</si>
  <si>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</si>
  <si>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</si>
  <si>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</si>
  <si>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</si>
  <si>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</si>
  <si>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</si>
  <si>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</si>
  <si>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</si>
  <si>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</si>
  <si>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</si>
  <si>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</si>
  <si>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</si>
  <si>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</si>
  <si>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</si>
  <si>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</si>
  <si>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</si>
  <si>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</si>
  <si>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</si>
  <si>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</si>
  <si>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</si>
  <si>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</si>
  <si>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</si>
  <si>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</si>
  <si>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</si>
  <si>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</si>
  <si>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</si>
  <si>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</si>
  <si>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</si>
  <si>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</si>
  <si>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</si>
  <si>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</si>
  <si>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</si>
  <si>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</si>
  <si>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</si>
  <si>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</si>
  <si>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</si>
  <si>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</si>
  <si>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</si>
  <si>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</si>
  <si>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</si>
  <si>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</si>
  <si>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</si>
  <si>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</si>
  <si>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</si>
  <si>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</si>
  <si>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</si>
  <si>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</si>
  <si>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</si>
  <si>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</si>
  <si>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</si>
  <si>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</si>
  <si>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</si>
  <si>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</si>
  <si>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</si>
  <si>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</si>
  <si>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</si>
  <si>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</si>
  <si>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</si>
  <si>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</si>
  <si>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</si>
  <si>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</si>
  <si>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</si>
  <si>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</si>
  <si>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</si>
  <si>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</si>
  <si>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</si>
  <si>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</si>
  <si>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</si>
  <si>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</si>
  <si>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</si>
  <si>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</si>
  <si>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</si>
  <si>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</si>
  <si>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</si>
  <si>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</si>
  <si>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</si>
  <si>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</si>
  <si>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</si>
  <si>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</si>
  <si>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</si>
  <si>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</si>
  <si>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</si>
  <si>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</si>
  <si>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</si>
  <si>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</si>
  <si>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</si>
  <si>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</si>
  <si>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</si>
  <si>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</si>
  <si>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</si>
  <si>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</si>
  <si>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</si>
  <si>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</si>
  <si>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</si>
  <si>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</si>
  <si>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</si>
  <si>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</si>
  <si>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</si>
  <si>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</si>
  <si>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</si>
  <si>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</si>
  <si>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</si>
  <si>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</si>
  <si>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</si>
  <si>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</si>
  <si>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</si>
  <si>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</si>
  <si>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</si>
  <si>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</si>
  <si>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</si>
  <si>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</si>
  <si>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</si>
  <si>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</si>
  <si>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</si>
  <si>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</si>
  <si>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</si>
  <si>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</si>
  <si>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</si>
  <si>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</si>
  <si>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</si>
  <si>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</si>
  <si>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</si>
  <si>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</si>
  <si>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</si>
  <si>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</si>
  <si>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</si>
  <si>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</si>
  <si>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</si>
  <si>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</si>
  <si>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</si>
  <si>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</si>
  <si>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</si>
  <si>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</si>
  <si>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</si>
  <si>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</si>
  <si>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</si>
  <si>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</si>
  <si>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</si>
  <si>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</si>
  <si>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</si>
  <si>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</si>
  <si>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</si>
  <si>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</si>
  <si>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</si>
  <si>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</si>
  <si>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</si>
  <si>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</si>
  <si>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</si>
  <si>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</si>
  <si>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</si>
  <si>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</si>
  <si>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</si>
  <si>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</si>
  <si>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</si>
  <si>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</si>
  <si>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</si>
  <si>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</si>
  <si>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</si>
  <si>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</si>
  <si>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</si>
  <si>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</si>
  <si>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</si>
  <si>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</si>
  <si>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</si>
  <si>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</si>
  <si>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</si>
  <si>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</si>
  <si>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</si>
  <si>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</si>
  <si>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</si>
  <si>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</si>
  <si>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</si>
  <si>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</si>
  <si>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</si>
  <si>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</si>
  <si>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</si>
  <si>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</si>
  <si>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</si>
  <si>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</si>
  <si>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</si>
  <si>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</si>
  <si>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</si>
  <si>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</si>
  <si>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</si>
  <si>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</si>
  <si>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</si>
  <si>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</si>
  <si>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</si>
  <si>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</si>
  <si>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</si>
  <si>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</si>
  <si>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</si>
  <si>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</si>
  <si>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</si>
  <si>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</si>
  <si>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</si>
  <si>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</si>
  <si>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</si>
  <si>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</si>
  <si>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</si>
  <si>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</si>
  <si>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</si>
  <si>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</si>
  <si>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</si>
  <si>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</si>
  <si>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</si>
  <si>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</si>
  <si>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</si>
  <si>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</si>
  <si>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</si>
  <si>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</si>
  <si>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</si>
  <si>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</si>
  <si>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</si>
  <si>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</si>
  <si>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</si>
  <si>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</si>
  <si>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</si>
  <si>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</si>
  <si>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</si>
  <si>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</si>
  <si>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</si>
  <si>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</si>
  <si>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</si>
  <si>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</si>
  <si>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</si>
  <si>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</si>
  <si>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</si>
  <si>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</si>
  <si>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</si>
  <si>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</si>
  <si>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</si>
  <si>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</si>
  <si>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</si>
  <si>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</si>
  <si>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</si>
  <si>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</si>
  <si>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</si>
  <si>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</si>
  <si>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</si>
  <si>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</si>
  <si>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</si>
  <si>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</si>
  <si>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</si>
  <si>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</si>
  <si>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</si>
  <si>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</si>
  <si>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</si>
  <si>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</si>
  <si>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</si>
  <si>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</si>
  <si>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</si>
  <si>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</si>
  <si>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</si>
  <si>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</si>
  <si>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</si>
  <si>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</si>
  <si>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</si>
  <si>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</si>
  <si>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</si>
  <si>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</si>
  <si>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</si>
  <si>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</si>
  <si>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</si>
  <si>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</si>
  <si>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</si>
  <si>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</si>
  <si>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</si>
  <si>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</si>
  <si>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</si>
  <si>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</si>
  <si>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</si>
  <si>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</si>
  <si>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</si>
  <si>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</si>
  <si>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</si>
  <si>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</si>
  <si>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</si>
  <si>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</si>
  <si>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</si>
  <si>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</si>
  <si>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</si>
  <si>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</si>
  <si>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</si>
  <si>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</si>
  <si>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</si>
  <si>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</si>
  <si>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</si>
  <si>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</si>
  <si>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</si>
  <si>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</si>
  <si>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</si>
  <si>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</si>
  <si>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</si>
  <si>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</si>
  <si>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</si>
  <si>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</si>
  <si>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</si>
  <si>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</si>
  <si>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</si>
  <si>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</si>
  <si>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</si>
  <si>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</si>
  <si>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</si>
  <si>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</si>
  <si>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</si>
  <si>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</si>
  <si>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</si>
  <si>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</si>
  <si>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</si>
  <si>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</si>
  <si>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</si>
  <si>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</si>
  <si>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</si>
  <si>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</si>
  <si>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</si>
  <si>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</si>
  <si>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</si>
  <si>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</si>
  <si>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</si>
  <si>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</si>
  <si>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</si>
  <si>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</si>
  <si>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</si>
  <si>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</si>
  <si>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</si>
  <si>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</si>
  <si>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</si>
  <si>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</si>
  <si>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</si>
  <si>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</si>
  <si>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</si>
  <si>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</si>
  <si>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</si>
  <si>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</si>
  <si>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</si>
  <si>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</si>
  <si>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</si>
  <si>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</si>
  <si>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</si>
  <si>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</si>
  <si>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</si>
  <si>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</si>
  <si>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</si>
  <si>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</si>
  <si>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</si>
  <si>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</si>
  <si>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</si>
  <si>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</si>
  <si>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</si>
  <si>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</si>
  <si>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</si>
  <si>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</si>
  <si>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</si>
  <si>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</si>
  <si>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</si>
  <si>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</si>
  <si>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</si>
  <si>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</si>
  <si>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</si>
  <si>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</si>
  <si>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</si>
  <si>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</si>
  <si>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</si>
  <si>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</si>
  <si>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</si>
  <si>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</si>
  <si>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</si>
  <si>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</si>
  <si>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</si>
  <si>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</si>
  <si>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</si>
  <si>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</si>
  <si>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</si>
  <si>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</si>
  <si>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</si>
  <si>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</si>
  <si>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</si>
  <si>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</si>
  <si>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</si>
  <si>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</si>
  <si>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</si>
  <si>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</si>
  <si>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</si>
  <si>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</si>
  <si>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</si>
  <si>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</si>
  <si>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</si>
  <si>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</si>
  <si>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</si>
  <si>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</si>
  <si>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</si>
  <si>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</si>
  <si>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</si>
  <si>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</si>
  <si>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</si>
  <si>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</si>
  <si>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</si>
  <si>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</si>
  <si>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</si>
  <si>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</si>
  <si>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</si>
  <si>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</si>
  <si>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</si>
  <si>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</si>
  <si>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</si>
  <si>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</si>
  <si>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</si>
  <si>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</si>
  <si>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</si>
  <si>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</si>
  <si>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</si>
  <si>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</si>
  <si>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</si>
  <si>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</si>
  <si>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</si>
  <si>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</si>
  <si>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</si>
  <si>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</si>
  <si>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</si>
  <si>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</si>
  <si>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</si>
  <si>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</si>
  <si>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</si>
  <si>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</si>
  <si>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</si>
  <si>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</si>
  <si>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</si>
  <si>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</si>
  <si>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</si>
  <si>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</si>
  <si>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</si>
  <si>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</si>
  <si>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</si>
  <si>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</si>
  <si>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</si>
  <si>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</si>
  <si>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</si>
  <si>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</si>
  <si>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</si>
  <si>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</si>
  <si>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</si>
  <si>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</si>
  <si>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</si>
  <si>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</si>
  <si>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</si>
  <si>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</si>
  <si>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</si>
  <si>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</si>
  <si>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</si>
  <si>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</si>
  <si>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</si>
  <si>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</si>
  <si>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</si>
  <si>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</si>
  <si>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</si>
  <si>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</si>
  <si>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</si>
  <si>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</si>
  <si>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</si>
  <si>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</si>
  <si>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</si>
  <si>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</si>
  <si>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</si>
  <si>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</si>
  <si>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</si>
  <si>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</si>
  <si>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</si>
  <si>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</si>
  <si>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</si>
  <si>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</si>
  <si>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</si>
  <si>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</si>
  <si>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</si>
  <si>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</si>
  <si>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</si>
  <si>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</si>
  <si>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</si>
  <si>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</si>
  <si>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</si>
  <si>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</si>
  <si>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</si>
  <si>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</si>
  <si>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</si>
  <si>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</si>
  <si>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</si>
  <si>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</si>
  <si>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</si>
  <si>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</si>
  <si>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</si>
  <si>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</si>
  <si>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</si>
  <si>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</si>
  <si>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</si>
  <si>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</si>
  <si>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</si>
  <si>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</si>
  <si>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</si>
  <si>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</si>
  <si>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</si>
  <si>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</si>
  <si>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</si>
  <si>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</si>
  <si>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</si>
  <si>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</si>
  <si>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</si>
  <si>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</si>
  <si>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</si>
  <si>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</si>
  <si>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</si>
  <si>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</si>
  <si>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</si>
  <si>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</si>
  <si>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</si>
  <si>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</si>
  <si>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</si>
  <si>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</si>
  <si>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</si>
  <si>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</si>
  <si>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</si>
  <si>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</si>
  <si>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</si>
  <si>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</si>
  <si>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</si>
  <si>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</si>
  <si>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</si>
  <si>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</si>
  <si>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</si>
  <si>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</si>
  <si>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</si>
  <si>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</si>
  <si>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</si>
  <si>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</si>
  <si>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</si>
  <si>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</si>
  <si>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</si>
  <si>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</si>
  <si>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</si>
  <si>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</si>
  <si>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</si>
  <si>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</si>
  <si>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</si>
  <si>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</si>
  <si>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</si>
  <si>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</si>
  <si>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</si>
  <si>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</si>
  <si>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</si>
  <si>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</si>
  <si>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</si>
  <si>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</si>
  <si>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</si>
  <si>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</si>
  <si>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</si>
  <si>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</si>
  <si>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</si>
  <si>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</si>
  <si>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</si>
  <si>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</si>
  <si>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</si>
  <si>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</si>
  <si>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</si>
  <si>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</si>
  <si>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</si>
  <si>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</si>
  <si>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</si>
  <si>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</si>
  <si>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</si>
  <si>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</si>
  <si>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</si>
  <si>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</si>
  <si>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</si>
  <si>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</si>
  <si>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</si>
  <si>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</si>
  <si>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</si>
  <si>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</si>
  <si>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</si>
  <si>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</si>
  <si>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</si>
  <si>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</si>
  <si>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</si>
  <si>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</si>
  <si>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</si>
  <si>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</si>
  <si>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</si>
  <si>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</si>
  <si>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</si>
  <si>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</si>
  <si>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</si>
  <si>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</si>
  <si>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</si>
  <si>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</si>
  <si>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</si>
  <si>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</si>
  <si>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</si>
  <si>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</si>
  <si>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</si>
  <si>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</si>
  <si>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</si>
  <si>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</si>
  <si>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</si>
  <si>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</si>
  <si>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</si>
  <si>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</si>
  <si>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</si>
  <si>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</si>
  <si>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</si>
  <si>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</si>
  <si>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</si>
  <si>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</si>
  <si>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</si>
  <si>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</si>
  <si>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</si>
  <si>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</si>
  <si>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</si>
  <si>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</si>
  <si>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</si>
  <si>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</si>
  <si>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</si>
  <si>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</si>
  <si>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</si>
  <si>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</si>
  <si>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</si>
  <si>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</si>
  <si>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</si>
  <si>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</si>
  <si>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</si>
  <si>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</si>
  <si>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</si>
  <si>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</si>
  <si>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</si>
  <si>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</si>
  <si>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</si>
  <si>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</si>
  <si>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</si>
  <si>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</si>
  <si>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</si>
  <si>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</si>
  <si>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</si>
  <si>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</si>
  <si>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</si>
  <si>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</si>
  <si>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</si>
  <si>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</si>
  <si>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</si>
  <si>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</si>
  <si>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</si>
  <si>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</si>
  <si>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</si>
  <si>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</si>
  <si>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</si>
  <si>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</si>
  <si>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</si>
  <si>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</si>
  <si>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</si>
  <si>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</si>
  <si>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</si>
  <si>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</si>
  <si>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</si>
  <si>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</si>
  <si>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</si>
  <si>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</si>
  <si>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</si>
  <si>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</si>
  <si>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</si>
  <si>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</si>
  <si>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</si>
  <si>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</si>
  <si>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</si>
  <si>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</si>
  <si>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</si>
  <si>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</si>
  <si>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</si>
  <si>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</si>
  <si>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</si>
  <si>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</si>
  <si>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</si>
  <si>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</si>
  <si>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</si>
  <si>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</si>
  <si>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</si>
  <si>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</si>
  <si>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</si>
  <si>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</si>
  <si>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</si>
  <si>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</si>
  <si>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</si>
  <si>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</si>
  <si>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</si>
  <si>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</si>
  <si>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</si>
  <si>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</si>
  <si>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</si>
  <si>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</si>
  <si>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</si>
  <si>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</si>
  <si>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</si>
  <si>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</si>
  <si>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</si>
  <si>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</si>
  <si>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</si>
  <si>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</si>
  <si>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</si>
  <si>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</si>
  <si>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</si>
  <si>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</si>
  <si>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</si>
  <si>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</si>
  <si>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</si>
  <si>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</si>
  <si>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</si>
  <si>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</si>
  <si>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</si>
  <si>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</si>
  <si>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</si>
  <si>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</si>
  <si>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</si>
  <si>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</si>
  <si>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</si>
  <si>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</si>
  <si>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</si>
  <si>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</si>
  <si>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</si>
  <si>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</si>
  <si>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</si>
  <si>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</si>
  <si>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</si>
  <si>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</si>
  <si>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</si>
  <si>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</si>
  <si>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</si>
  <si>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</si>
  <si>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</si>
  <si>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</si>
  <si>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</si>
  <si>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</si>
  <si>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</si>
  <si>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</si>
  <si>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</si>
  <si>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</si>
  <si>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</si>
  <si>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</si>
  <si>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</si>
  <si>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</si>
  <si>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</si>
  <si>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</si>
  <si>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</si>
  <si>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</si>
  <si>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</si>
  <si>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</si>
  <si>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</si>
  <si>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</si>
  <si>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</si>
  <si>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</si>
  <si>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</si>
  <si>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</si>
  <si>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</si>
  <si>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</si>
  <si>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</si>
  <si>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</si>
  <si>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</si>
  <si>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</si>
  <si>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</si>
  <si>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</si>
  <si>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</si>
  <si>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</si>
  <si>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</si>
  <si>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</si>
  <si>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</si>
  <si>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</si>
  <si>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</si>
  <si>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</si>
  <si>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</si>
  <si>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</si>
  <si>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</si>
  <si>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</si>
  <si>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</si>
  <si>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</si>
  <si>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</si>
  <si>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</si>
  <si>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</si>
  <si>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</si>
  <si>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</si>
  <si>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</si>
  <si>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</si>
  <si>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</si>
  <si>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</si>
  <si>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</si>
  <si>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</si>
  <si>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</si>
  <si>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</si>
  <si>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</si>
  <si>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</si>
  <si>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</si>
  <si>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</si>
  <si>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</si>
  <si>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</si>
  <si>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</si>
  <si>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</si>
  <si>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</si>
  <si>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</si>
  <si>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</si>
  <si>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</si>
  <si>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</si>
  <si>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</si>
  <si>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</si>
  <si>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</si>
  <si>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</si>
  <si>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</si>
  <si>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</si>
  <si>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</si>
  <si>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</si>
  <si>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</si>
  <si>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</si>
  <si>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</si>
  <si>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</si>
  <si>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</si>
  <si>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</si>
  <si>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</si>
  <si>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</si>
  <si>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</si>
  <si>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</si>
  <si>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</si>
  <si>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</si>
  <si>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</si>
  <si>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</si>
  <si>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</si>
  <si>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</si>
  <si>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</si>
  <si>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</si>
  <si>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</si>
  <si>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</si>
  <si>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</si>
  <si>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</si>
  <si>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</si>
  <si>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</si>
  <si>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</si>
  <si>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</si>
  <si>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</si>
  <si>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</si>
  <si>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</si>
  <si>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</si>
  <si>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</si>
  <si>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</si>
  <si>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</si>
  <si>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</si>
  <si>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Jason Kelley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</si>
  <si>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</si>
  <si>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</si>
  <si>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</si>
  <si>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</si>
  <si>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</si>
  <si>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</si>
  <si>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</si>
  <si>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</si>
  <si>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</si>
  <si>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</si>
  <si>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T</t>
  </si>
  <si>
    <t>Matthew Fisher</t>
  </si>
  <si>
    <t>mfisher@fbgknights.org</t>
  </si>
  <si>
    <t>Victor Medina</t>
  </si>
  <si>
    <t>victormedina3rd@outlook.com</t>
  </si>
  <si>
    <t>Victor Garcia Jr</t>
  </si>
  <si>
    <t>Dangfld-Mtplesnt-Pitsbg-Mtvern</t>
  </si>
  <si>
    <t>Bowie/Henrietta/Montague/Nocon</t>
  </si>
  <si>
    <t>Dallas      El Paso      Galv/Hous      Lubbock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</si>
</sst>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9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5" fillId="0" borderId="0"/>
    <xf numFmtId="0" fontId="23" fillId="0" borderId="0">
      <alignment horizontal="center" vertical="center"/>
    </xf>
    <xf numFmtId="9" fontId="23" fillId="0" borderId="0" applyFont="0" applyFill="0" applyBorder="0" applyAlignment="0" applyProtection="0"/>
    <xf numFmtId="0" fontId="28" fillId="0" borderId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9" fontId="41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horizontal="center" vertical="center"/>
    </xf>
    <xf numFmtId="0" fontId="49" fillId="0" borderId="0"/>
    <xf numFmtId="0" fontId="15" fillId="0" borderId="0"/>
    <xf numFmtId="0" fontId="33" fillId="0" borderId="0" applyNumberFormat="0" applyFill="0" applyBorder="0" applyAlignment="0" applyProtection="0"/>
    <xf numFmtId="0" fontId="12" fillId="0" borderId="0"/>
    <xf numFmtId="0" fontId="11" fillId="0" borderId="0"/>
    <xf numFmtId="43" fontId="41" fillId="0" borderId="0" applyFont="0" applyFill="0" applyBorder="0" applyAlignment="0" applyProtection="0"/>
    <xf numFmtId="0" fontId="7" fillId="0" borderId="0"/>
    <xf numFmtId="0" fontId="4" fillId="0" borderId="0"/>
  </cellStyleXfs>
  <cellXfs count="441">
    <xf numFmtId="0" fontId="0" fillId="0" borderId="0" xfId="0"/>
    <xf numFmtId="0" fontId="23" fillId="0" borderId="0" xfId="2">
      <alignment horizontal="center" vertical="center"/>
    </xf>
    <xf numFmtId="14" fontId="25" fillId="0" borderId="0" xfId="2" applyNumberFormat="1" applyFont="1" applyAlignment="1">
      <alignment horizontal="center" wrapText="1"/>
    </xf>
    <xf numFmtId="0" fontId="25" fillId="0" borderId="0" xfId="2" applyFont="1" applyAlignment="1">
      <alignment horizontal="center"/>
    </xf>
    <xf numFmtId="0" fontId="25" fillId="0" borderId="0" xfId="2" applyFont="1" applyAlignment="1">
      <alignment horizontal="left"/>
    </xf>
    <xf numFmtId="0" fontId="26" fillId="0" borderId="0" xfId="2" applyFont="1" applyAlignment="1">
      <alignment horizontal="center" wrapText="1"/>
    </xf>
    <xf numFmtId="14" fontId="27" fillId="0" borderId="0" xfId="2" applyNumberFormat="1" applyFont="1">
      <alignment horizontal="center" vertical="center"/>
    </xf>
    <xf numFmtId="0" fontId="23" fillId="0" borderId="0" xfId="2" applyAlignment="1">
      <alignment horizontal="center"/>
    </xf>
    <xf numFmtId="0" fontId="28" fillId="0" borderId="0" xfId="4"/>
    <xf numFmtId="0" fontId="29" fillId="0" borderId="7" xfId="2" applyFont="1" applyBorder="1" applyAlignment="1">
      <alignment horizontal="center" wrapText="1"/>
    </xf>
    <xf numFmtId="165" fontId="29" fillId="0" borderId="7" xfId="2" applyNumberFormat="1" applyFont="1" applyBorder="1" applyAlignment="1">
      <alignment horizontal="center" wrapText="1"/>
    </xf>
    <xf numFmtId="0" fontId="30" fillId="0" borderId="0" xfId="4" applyFont="1" applyAlignment="1">
      <alignment horizontal="center" wrapText="1"/>
    </xf>
    <xf numFmtId="0" fontId="31" fillId="0" borderId="8" xfId="2" applyFont="1" applyBorder="1" applyAlignment="1">
      <alignment horizontal="left"/>
    </xf>
    <xf numFmtId="0" fontId="31" fillId="0" borderId="8" xfId="2" applyFont="1" applyBorder="1" applyAlignment="1">
      <alignment horizontal="center"/>
    </xf>
    <xf numFmtId="0" fontId="23" fillId="0" borderId="8" xfId="2" applyBorder="1" applyAlignment="1">
      <alignment horizontal="center"/>
    </xf>
    <xf numFmtId="0" fontId="31" fillId="0" borderId="8" xfId="2" applyFont="1" applyBorder="1" applyAlignment="1"/>
    <xf numFmtId="0" fontId="31" fillId="0" borderId="8" xfId="4" applyFont="1" applyBorder="1" applyAlignment="1">
      <alignment horizontal="left"/>
    </xf>
    <xf numFmtId="0" fontId="31" fillId="0" borderId="8" xfId="4" applyFont="1" applyBorder="1" applyAlignment="1">
      <alignment horizontal="center"/>
    </xf>
    <xf numFmtId="0" fontId="31" fillId="0" borderId="0" xfId="4" applyFont="1" applyAlignment="1">
      <alignment horizontal="left"/>
    </xf>
    <xf numFmtId="0" fontId="31" fillId="0" borderId="0" xfId="4" applyFont="1" applyAlignment="1">
      <alignment horizontal="center"/>
    </xf>
    <xf numFmtId="165" fontId="31" fillId="0" borderId="0" xfId="4" applyNumberFormat="1" applyFont="1" applyAlignment="1">
      <alignment horizontal="center"/>
    </xf>
    <xf numFmtId="0" fontId="31" fillId="3" borderId="0" xfId="4" applyFont="1" applyFill="1" applyAlignment="1">
      <alignment horizontal="left"/>
    </xf>
    <xf numFmtId="0" fontId="31" fillId="4" borderId="0" xfId="4" applyFont="1" applyFill="1" applyAlignment="1">
      <alignment horizontal="left"/>
    </xf>
    <xf numFmtId="0" fontId="32" fillId="0" borderId="0" xfId="5"/>
    <xf numFmtId="0" fontId="33" fillId="0" borderId="0" xfId="6" applyAlignment="1" applyProtection="1"/>
    <xf numFmtId="0" fontId="25" fillId="0" borderId="0" xfId="2" applyFont="1" applyAlignment="1">
      <alignment horizontal="center" wrapText="1"/>
    </xf>
    <xf numFmtId="0" fontId="24" fillId="0" borderId="0" xfId="1" applyFont="1"/>
    <xf numFmtId="0" fontId="24" fillId="0" borderId="8" xfId="1" applyFont="1" applyBorder="1" applyAlignment="1">
      <alignment horizontal="left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35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30" fillId="0" borderId="0" xfId="1" applyFont="1"/>
    <xf numFmtId="0" fontId="28" fillId="0" borderId="0" xfId="1" applyFont="1"/>
    <xf numFmtId="0" fontId="30" fillId="0" borderId="8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left"/>
    </xf>
    <xf numFmtId="0" fontId="30" fillId="0" borderId="8" xfId="1" applyFont="1" applyBorder="1" applyAlignment="1">
      <alignment horizontal="center" wrapText="1"/>
    </xf>
    <xf numFmtId="0" fontId="28" fillId="0" borderId="8" xfId="1" applyFont="1" applyBorder="1" applyAlignment="1">
      <alignment horizontal="center"/>
    </xf>
    <xf numFmtId="0" fontId="28" fillId="0" borderId="8" xfId="1" applyFont="1" applyBorder="1" applyAlignment="1">
      <alignment horizontal="center" wrapText="1"/>
    </xf>
    <xf numFmtId="1" fontId="28" fillId="0" borderId="8" xfId="1" applyNumberFormat="1" applyFont="1" applyBorder="1" applyAlignment="1">
      <alignment horizontal="center"/>
    </xf>
    <xf numFmtId="0" fontId="40" fillId="0" borderId="8" xfId="1" applyFont="1" applyBorder="1" applyAlignment="1">
      <alignment horizontal="center"/>
    </xf>
    <xf numFmtId="1" fontId="40" fillId="0" borderId="8" xfId="1" applyNumberFormat="1" applyFont="1" applyBorder="1" applyAlignment="1">
      <alignment horizontal="center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8" fillId="0" borderId="0" xfId="1" applyNumberFormat="1" applyFont="1" applyAlignment="1">
      <alignment horizontal="center"/>
    </xf>
    <xf numFmtId="0" fontId="42" fillId="0" borderId="0" xfId="0" applyFont="1" applyAlignment="1">
      <alignment wrapText="1"/>
    </xf>
    <xf numFmtId="10" fontId="0" fillId="0" borderId="0" xfId="8" applyNumberFormat="1" applyFont="1"/>
    <xf numFmtId="0" fontId="33" fillId="0" borderId="0" xfId="6" applyAlignment="1" applyProtection="1">
      <alignment horizontal="center" vertical="center"/>
    </xf>
    <xf numFmtId="2" fontId="0" fillId="0" borderId="0" xfId="0" applyNumberFormat="1"/>
    <xf numFmtId="0" fontId="43" fillId="0" borderId="0" xfId="0" applyFont="1" applyAlignment="1">
      <alignment wrapText="1"/>
    </xf>
    <xf numFmtId="2" fontId="43" fillId="0" borderId="0" xfId="0" applyNumberFormat="1" applyFont="1" applyAlignment="1">
      <alignment wrapText="1"/>
    </xf>
    <xf numFmtId="0" fontId="44" fillId="0" borderId="0" xfId="0" applyFont="1"/>
    <xf numFmtId="0" fontId="25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5" fillId="0" borderId="0" xfId="9" applyFont="1" applyAlignment="1">
      <alignment horizontal="center"/>
    </xf>
    <xf numFmtId="0" fontId="14" fillId="0" borderId="0" xfId="9"/>
    <xf numFmtId="0" fontId="44" fillId="0" borderId="0" xfId="9" applyFont="1" applyAlignment="1">
      <alignment horizontal="center"/>
    </xf>
    <xf numFmtId="1" fontId="46" fillId="0" borderId="0" xfId="9" applyNumberFormat="1" applyFont="1"/>
    <xf numFmtId="0" fontId="41" fillId="0" borderId="0" xfId="9" applyFont="1"/>
    <xf numFmtId="0" fontId="45" fillId="0" borderId="0" xfId="9" applyFont="1" applyAlignment="1">
      <alignment horizontal="center" wrapText="1"/>
    </xf>
    <xf numFmtId="0" fontId="44" fillId="0" borderId="0" xfId="9" applyFont="1" applyAlignment="1">
      <alignment horizontal="center" wrapText="1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10" fontId="47" fillId="0" borderId="0" xfId="0" applyNumberFormat="1" applyFont="1" applyAlignment="1">
      <alignment horizontal="center" wrapText="1"/>
    </xf>
    <xf numFmtId="0" fontId="15" fillId="0" borderId="0" xfId="5" quotePrefix="1" applyFont="1"/>
    <xf numFmtId="0" fontId="33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6" fillId="0" borderId="3" xfId="0" applyFont="1" applyBorder="1" applyAlignment="1">
      <alignment horizontal="left" vertical="top" wrapText="1"/>
    </xf>
    <xf numFmtId="0" fontId="4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6" fillId="0" borderId="0" xfId="9" applyFont="1" applyAlignment="1">
      <alignment wrapText="1"/>
    </xf>
    <xf numFmtId="0" fontId="46" fillId="0" borderId="0" xfId="9" applyFont="1"/>
    <xf numFmtId="14" fontId="0" fillId="0" borderId="0" xfId="0" applyNumberFormat="1"/>
    <xf numFmtId="0" fontId="47" fillId="0" borderId="0" xfId="0" applyFont="1" applyAlignment="1">
      <alignment wrapText="1"/>
    </xf>
    <xf numFmtId="0" fontId="15" fillId="0" borderId="0" xfId="5" applyFont="1" applyAlignment="1">
      <alignment horizontal="center"/>
    </xf>
    <xf numFmtId="0" fontId="15" fillId="0" borderId="0" xfId="6" applyFont="1" applyAlignment="1" applyProtection="1"/>
    <xf numFmtId="0" fontId="33" fillId="0" borderId="0" xfId="6" applyAlignment="1" applyProtection="1">
      <alignment horizontal="center"/>
    </xf>
    <xf numFmtId="1" fontId="15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5" fillId="0" borderId="0" xfId="5" applyFont="1" applyAlignment="1">
      <alignment horizontal="left"/>
    </xf>
    <xf numFmtId="0" fontId="15" fillId="0" borderId="0" xfId="5" applyFont="1"/>
    <xf numFmtId="0" fontId="0" fillId="0" borderId="11" xfId="0" applyBorder="1" applyAlignment="1">
      <alignment wrapText="1"/>
    </xf>
    <xf numFmtId="2" fontId="16" fillId="0" borderId="2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 wrapText="1"/>
    </xf>
    <xf numFmtId="2" fontId="16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20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5" fillId="0" borderId="0" xfId="1"/>
    <xf numFmtId="0" fontId="15" fillId="0" borderId="8" xfId="1" applyBorder="1" applyAlignment="1">
      <alignment horizontal="left"/>
    </xf>
    <xf numFmtId="1" fontId="15" fillId="0" borderId="0" xfId="1" applyNumberFormat="1"/>
    <xf numFmtId="14" fontId="15" fillId="0" borderId="0" xfId="1" applyNumberFormat="1"/>
    <xf numFmtId="0" fontId="15" fillId="0" borderId="0" xfId="1" applyAlignment="1">
      <alignment horizontal="center"/>
    </xf>
    <xf numFmtId="0" fontId="24" fillId="0" borderId="9" xfId="1" applyFont="1" applyBorder="1" applyAlignment="1">
      <alignment horizontal="center"/>
    </xf>
    <xf numFmtId="0" fontId="24" fillId="0" borderId="15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4" fillId="0" borderId="10" xfId="1" applyFont="1" applyBorder="1" applyAlignment="1">
      <alignment horizontal="center" wrapText="1"/>
    </xf>
    <xf numFmtId="0" fontId="24" fillId="0" borderId="0" xfId="1" applyFont="1" applyAlignment="1">
      <alignment horizontal="center"/>
    </xf>
    <xf numFmtId="0" fontId="24" fillId="0" borderId="16" xfId="1" applyFont="1" applyBorder="1" applyAlignment="1">
      <alignment horizontal="center"/>
    </xf>
    <xf numFmtId="0" fontId="24" fillId="0" borderId="0" xfId="1" applyFont="1" applyAlignment="1">
      <alignment horizontal="center" wrapText="1"/>
    </xf>
    <xf numFmtId="167" fontId="24" fillId="0" borderId="0" xfId="10" applyNumberFormat="1" applyFont="1" applyAlignment="1">
      <alignment horizontal="right"/>
    </xf>
    <xf numFmtId="167" fontId="24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4" fillId="0" borderId="17" xfId="10" applyNumberFormat="1" applyFont="1" applyBorder="1" applyAlignment="1">
      <alignment horizontal="right"/>
    </xf>
    <xf numFmtId="9" fontId="0" fillId="0" borderId="0" xfId="11" applyFont="1"/>
    <xf numFmtId="0" fontId="15" fillId="6" borderId="0" xfId="1" applyFill="1"/>
    <xf numFmtId="0" fontId="15" fillId="7" borderId="0" xfId="1" applyFill="1"/>
    <xf numFmtId="167" fontId="15" fillId="7" borderId="0" xfId="1" applyNumberFormat="1" applyFill="1"/>
    <xf numFmtId="0" fontId="24" fillId="0" borderId="0" xfId="12" applyFont="1" applyAlignment="1">
      <alignment horizontal="left" vertical="center"/>
    </xf>
    <xf numFmtId="0" fontId="15" fillId="0" borderId="0" xfId="12">
      <alignment horizontal="center" vertical="center"/>
    </xf>
    <xf numFmtId="0" fontId="31" fillId="0" borderId="0" xfId="1" applyFont="1" applyAlignment="1">
      <alignment vertical="center" wrapText="1"/>
    </xf>
    <xf numFmtId="0" fontId="31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5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5" fillId="0" borderId="0" xfId="1" applyNumberFormat="1"/>
    <xf numFmtId="16" fontId="24" fillId="0" borderId="0" xfId="1" applyNumberFormat="1" applyFont="1" applyAlignment="1">
      <alignment horizontal="center"/>
    </xf>
    <xf numFmtId="0" fontId="15" fillId="0" borderId="0" xfId="1" applyAlignment="1">
      <alignment horizontal="right"/>
    </xf>
    <xf numFmtId="0" fontId="24" fillId="0" borderId="0" xfId="13" applyFont="1"/>
    <xf numFmtId="0" fontId="49" fillId="0" borderId="0" xfId="13"/>
    <xf numFmtId="0" fontId="15" fillId="0" borderId="0" xfId="13" applyFont="1" applyAlignment="1">
      <alignment horizontal="center"/>
    </xf>
    <xf numFmtId="0" fontId="15" fillId="0" borderId="0" xfId="13" applyFont="1"/>
    <xf numFmtId="0" fontId="24" fillId="0" borderId="8" xfId="13" applyFont="1" applyBorder="1" applyAlignment="1">
      <alignment horizontal="center"/>
    </xf>
    <xf numFmtId="0" fontId="24" fillId="0" borderId="9" xfId="13" applyFont="1" applyBorder="1" applyAlignment="1">
      <alignment horizontal="center"/>
    </xf>
    <xf numFmtId="0" fontId="24" fillId="0" borderId="15" xfId="13" applyFont="1" applyBorder="1" applyAlignment="1">
      <alignment horizontal="center"/>
    </xf>
    <xf numFmtId="0" fontId="24" fillId="0" borderId="10" xfId="13" applyFont="1" applyBorder="1" applyAlignment="1">
      <alignment horizontal="center"/>
    </xf>
    <xf numFmtId="0" fontId="24" fillId="0" borderId="10" xfId="13" applyFont="1" applyBorder="1" applyAlignment="1">
      <alignment horizontal="center" wrapText="1"/>
    </xf>
    <xf numFmtId="0" fontId="24" fillId="0" borderId="0" xfId="13" applyFont="1" applyAlignment="1">
      <alignment horizontal="center"/>
    </xf>
    <xf numFmtId="0" fontId="24" fillId="0" borderId="16" xfId="13" applyFont="1" applyBorder="1" applyAlignment="1">
      <alignment horizontal="center"/>
    </xf>
    <xf numFmtId="0" fontId="24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9" fillId="0" borderId="0" xfId="13" applyNumberFormat="1"/>
    <xf numFmtId="167" fontId="0" fillId="0" borderId="0" xfId="11" applyNumberFormat="1" applyFont="1"/>
    <xf numFmtId="0" fontId="49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5" fillId="0" borderId="8" xfId="10" applyNumberFormat="1" applyBorder="1" applyAlignment="1">
      <alignment horizontal="center"/>
    </xf>
    <xf numFmtId="166" fontId="15" fillId="0" borderId="8" xfId="11" applyNumberFormat="1" applyBorder="1" applyAlignment="1">
      <alignment horizontal="center"/>
    </xf>
    <xf numFmtId="167" fontId="15" fillId="0" borderId="0" xfId="10" applyNumberFormat="1" applyAlignment="1">
      <alignment horizontal="center"/>
    </xf>
    <xf numFmtId="9" fontId="15" fillId="0" borderId="0" xfId="11" applyAlignment="1">
      <alignment horizontal="center"/>
    </xf>
    <xf numFmtId="0" fontId="52" fillId="5" borderId="24" xfId="13" applyFont="1" applyFill="1" applyBorder="1" applyAlignment="1">
      <alignment horizontal="center" vertical="top" wrapText="1"/>
    </xf>
    <xf numFmtId="0" fontId="51" fillId="5" borderId="25" xfId="13" applyFont="1" applyFill="1" applyBorder="1" applyAlignment="1">
      <alignment horizontal="center" vertical="top" wrapText="1"/>
    </xf>
    <xf numFmtId="0" fontId="52" fillId="5" borderId="26" xfId="13" applyFont="1" applyFill="1" applyBorder="1" applyAlignment="1">
      <alignment horizontal="center" vertical="top" wrapText="1"/>
    </xf>
    <xf numFmtId="0" fontId="52" fillId="5" borderId="2" xfId="13" applyFont="1" applyFill="1" applyBorder="1" applyAlignment="1">
      <alignment horizontal="center" vertical="top" wrapText="1"/>
    </xf>
    <xf numFmtId="0" fontId="51" fillId="5" borderId="2" xfId="13" applyFont="1" applyFill="1" applyBorder="1" applyAlignment="1">
      <alignment horizontal="center" vertical="top" wrapText="1"/>
    </xf>
    <xf numFmtId="0" fontId="53" fillId="0" borderId="0" xfId="13" applyFont="1"/>
    <xf numFmtId="167" fontId="52" fillId="5" borderId="27" xfId="10" applyNumberFormat="1" applyFont="1" applyFill="1" applyBorder="1" applyAlignment="1">
      <alignment horizontal="center" vertical="center" wrapText="1"/>
    </xf>
    <xf numFmtId="0" fontId="52" fillId="5" borderId="28" xfId="13" applyFont="1" applyFill="1" applyBorder="1" applyAlignment="1">
      <alignment horizontal="center" vertical="top" wrapText="1"/>
    </xf>
    <xf numFmtId="0" fontId="20" fillId="5" borderId="18" xfId="13" applyFont="1" applyFill="1" applyBorder="1" applyAlignment="1">
      <alignment horizontal="center" vertical="center" wrapText="1"/>
    </xf>
    <xf numFmtId="166" fontId="52" fillId="5" borderId="14" xfId="11" applyNumberFormat="1" applyFont="1" applyFill="1" applyBorder="1" applyAlignment="1">
      <alignment horizontal="center" vertical="top" wrapText="1"/>
    </xf>
    <xf numFmtId="0" fontId="24" fillId="0" borderId="8" xfId="13" applyFont="1" applyBorder="1" applyAlignment="1">
      <alignment horizontal="left"/>
    </xf>
    <xf numFmtId="0" fontId="15" fillId="0" borderId="8" xfId="13" applyFont="1" applyBorder="1" applyAlignment="1">
      <alignment horizontal="center"/>
    </xf>
    <xf numFmtId="0" fontId="37" fillId="8" borderId="8" xfId="13" applyFont="1" applyFill="1" applyBorder="1" applyAlignment="1">
      <alignment horizontal="left"/>
    </xf>
    <xf numFmtId="1" fontId="15" fillId="0" borderId="8" xfId="13" applyNumberFormat="1" applyFont="1" applyBorder="1" applyAlignment="1">
      <alignment horizontal="center"/>
    </xf>
    <xf numFmtId="1" fontId="35" fillId="0" borderId="8" xfId="13" applyNumberFormat="1" applyFont="1" applyBorder="1" applyAlignment="1">
      <alignment horizontal="center"/>
    </xf>
    <xf numFmtId="9" fontId="15" fillId="0" borderId="8" xfId="11" applyBorder="1" applyAlignment="1">
      <alignment horizontal="center"/>
    </xf>
    <xf numFmtId="1" fontId="38" fillId="8" borderId="8" xfId="13" applyNumberFormat="1" applyFont="1" applyFill="1" applyBorder="1" applyAlignment="1">
      <alignment horizontal="center"/>
    </xf>
    <xf numFmtId="1" fontId="37" fillId="8" borderId="8" xfId="13" applyNumberFormat="1" applyFont="1" applyFill="1" applyBorder="1" applyAlignment="1">
      <alignment horizontal="center"/>
    </xf>
    <xf numFmtId="0" fontId="37" fillId="8" borderId="8" xfId="13" applyFont="1" applyFill="1" applyBorder="1" applyAlignment="1">
      <alignment horizontal="center"/>
    </xf>
    <xf numFmtId="0" fontId="24" fillId="0" borderId="8" xfId="13" applyFont="1" applyBorder="1" applyAlignment="1">
      <alignment horizontal="center" wrapText="1"/>
    </xf>
    <xf numFmtId="1" fontId="24" fillId="0" borderId="8" xfId="13" applyNumberFormat="1" applyFont="1" applyBorder="1" applyAlignment="1">
      <alignment horizontal="center"/>
    </xf>
    <xf numFmtId="1" fontId="36" fillId="0" borderId="8" xfId="13" applyNumberFormat="1" applyFont="1" applyBorder="1" applyAlignment="1">
      <alignment horizontal="center"/>
    </xf>
    <xf numFmtId="0" fontId="49" fillId="8" borderId="0" xfId="13" applyFill="1"/>
    <xf numFmtId="1" fontId="41" fillId="0" borderId="8" xfId="13" applyNumberFormat="1" applyFont="1" applyBorder="1" applyAlignment="1">
      <alignment horizontal="center"/>
    </xf>
    <xf numFmtId="1" fontId="44" fillId="0" borderId="8" xfId="13" applyNumberFormat="1" applyFont="1" applyBorder="1" applyAlignment="1">
      <alignment horizontal="center"/>
    </xf>
    <xf numFmtId="0" fontId="49" fillId="9" borderId="0" xfId="13" applyFill="1"/>
    <xf numFmtId="0" fontId="54" fillId="0" borderId="0" xfId="13" applyFont="1"/>
    <xf numFmtId="0" fontId="24" fillId="7" borderId="0" xfId="13" applyFont="1" applyFill="1"/>
    <xf numFmtId="3" fontId="49" fillId="0" borderId="0" xfId="13" applyNumberFormat="1"/>
    <xf numFmtId="0" fontId="52" fillId="5" borderId="18" xfId="13" applyFont="1" applyFill="1" applyBorder="1" applyAlignment="1">
      <alignment horizontal="center" vertical="center" wrapText="1"/>
    </xf>
    <xf numFmtId="166" fontId="51" fillId="5" borderId="27" xfId="11" applyNumberFormat="1" applyFont="1" applyFill="1" applyBorder="1" applyAlignment="1">
      <alignment horizontal="center" vertical="center" wrapText="1"/>
    </xf>
    <xf numFmtId="0" fontId="15" fillId="7" borderId="0" xfId="13" applyFont="1" applyFill="1"/>
    <xf numFmtId="0" fontId="15" fillId="0" borderId="0" xfId="14"/>
    <xf numFmtId="0" fontId="33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8" fillId="5" borderId="14" xfId="13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49" fillId="0" borderId="0" xfId="13" applyNumberFormat="1"/>
    <xf numFmtId="0" fontId="45" fillId="0" borderId="0" xfId="16" applyFont="1" applyAlignment="1">
      <alignment horizontal="center"/>
    </xf>
    <xf numFmtId="0" fontId="55" fillId="10" borderId="8" xfId="16" applyFont="1" applyFill="1" applyBorder="1" applyAlignment="1">
      <alignment horizontal="center" vertical="center"/>
    </xf>
    <xf numFmtId="0" fontId="12" fillId="0" borderId="0" xfId="16"/>
    <xf numFmtId="0" fontId="56" fillId="0" borderId="8" xfId="16" applyFont="1" applyBorder="1" applyAlignment="1">
      <alignment vertical="center" wrapText="1"/>
    </xf>
    <xf numFmtId="0" fontId="52" fillId="5" borderId="27" xfId="10" applyNumberFormat="1" applyFont="1" applyFill="1" applyBorder="1" applyAlignment="1">
      <alignment horizontal="center" vertical="center" wrapText="1"/>
    </xf>
    <xf numFmtId="167" fontId="35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5" fillId="0" borderId="8" xfId="16" applyFont="1" applyBorder="1" applyAlignment="1">
      <alignment horizontal="center"/>
    </xf>
    <xf numFmtId="0" fontId="12" fillId="0" borderId="8" xfId="16" applyBorder="1"/>
    <xf numFmtId="14" fontId="57" fillId="0" borderId="0" xfId="6" quotePrefix="1" applyNumberFormat="1" applyFont="1" applyAlignment="1" applyProtection="1">
      <alignment horizontal="left"/>
    </xf>
    <xf numFmtId="0" fontId="24" fillId="0" borderId="4" xfId="1" applyFont="1" applyBorder="1" applyAlignment="1">
      <alignment horizontal="center" wrapText="1"/>
    </xf>
    <xf numFmtId="1" fontId="36" fillId="0" borderId="0" xfId="1" applyNumberFormat="1" applyFont="1" applyAlignment="1">
      <alignment horizontal="center"/>
    </xf>
    <xf numFmtId="0" fontId="24" fillId="0" borderId="8" xfId="1" applyFont="1" applyBorder="1"/>
    <xf numFmtId="1" fontId="15" fillId="0" borderId="4" xfId="1" applyNumberFormat="1" applyBorder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60" fillId="0" borderId="0" xfId="4" applyFont="1" applyAlignment="1">
      <alignment horizontal="centerContinuous"/>
    </xf>
    <xf numFmtId="0" fontId="60" fillId="0" borderId="0" xfId="4" applyFont="1" applyAlignment="1">
      <alignment horizontal="center"/>
    </xf>
    <xf numFmtId="0" fontId="60" fillId="0" borderId="0" xfId="4" applyFont="1"/>
    <xf numFmtId="0" fontId="28" fillId="0" borderId="0" xfId="4" applyAlignment="1">
      <alignment horizontal="center"/>
    </xf>
    <xf numFmtId="0" fontId="30" fillId="0" borderId="0" xfId="4" applyFont="1"/>
    <xf numFmtId="0" fontId="30" fillId="0" borderId="0" xfId="4" applyFont="1" applyAlignment="1">
      <alignment wrapText="1"/>
    </xf>
    <xf numFmtId="0" fontId="30" fillId="0" borderId="0" xfId="4" applyFont="1" applyAlignment="1">
      <alignment horizontal="right"/>
    </xf>
    <xf numFmtId="0" fontId="28" fillId="0" borderId="0" xfId="4" applyAlignment="1">
      <alignment horizontal="fill"/>
    </xf>
    <xf numFmtId="0" fontId="62" fillId="0" borderId="0" xfId="4" applyFont="1"/>
    <xf numFmtId="168" fontId="28" fillId="0" borderId="0" xfId="4" applyNumberFormat="1"/>
    <xf numFmtId="168" fontId="28" fillId="0" borderId="0" xfId="4" applyNumberFormat="1" applyAlignment="1">
      <alignment horizontal="center"/>
    </xf>
    <xf numFmtId="168" fontId="28" fillId="0" borderId="5" xfId="4" applyNumberFormat="1" applyBorder="1"/>
    <xf numFmtId="0" fontId="15" fillId="0" borderId="0" xfId="4" applyFont="1" applyAlignment="1">
      <alignment horizontal="center"/>
    </xf>
    <xf numFmtId="1" fontId="28" fillId="0" borderId="0" xfId="4" applyNumberFormat="1" applyAlignment="1">
      <alignment horizontal="center"/>
    </xf>
    <xf numFmtId="0" fontId="39" fillId="0" borderId="0" xfId="4" applyFont="1"/>
    <xf numFmtId="0" fontId="63" fillId="0" borderId="0" xfId="4" applyFont="1"/>
    <xf numFmtId="168" fontId="64" fillId="0" borderId="0" xfId="4" applyNumberFormat="1" applyFont="1"/>
    <xf numFmtId="168" fontId="65" fillId="0" borderId="0" xfId="4" applyNumberFormat="1" applyFont="1"/>
    <xf numFmtId="10" fontId="65" fillId="0" borderId="0" xfId="4" applyNumberFormat="1" applyFont="1" applyAlignment="1">
      <alignment horizontal="center"/>
    </xf>
    <xf numFmtId="168" fontId="66" fillId="0" borderId="0" xfId="4" applyNumberFormat="1" applyFont="1"/>
    <xf numFmtId="168" fontId="30" fillId="0" borderId="0" xfId="4" applyNumberFormat="1" applyFont="1"/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67" fillId="0" borderId="5" xfId="4" applyNumberFormat="1" applyFont="1" applyBorder="1"/>
    <xf numFmtId="168" fontId="67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" fontId="69" fillId="0" borderId="0" xfId="4" applyNumberFormat="1" applyFont="1" applyAlignment="1">
      <alignment horizontal="center"/>
    </xf>
    <xf numFmtId="168" fontId="63" fillId="0" borderId="0" xfId="4" applyNumberFormat="1" applyFont="1"/>
    <xf numFmtId="168" fontId="71" fillId="0" borderId="0" xfId="4" applyNumberFormat="1" applyFont="1"/>
    <xf numFmtId="168" fontId="72" fillId="0" borderId="0" xfId="4" applyNumberFormat="1" applyFont="1" applyAlignment="1">
      <alignment horizontal="center"/>
    </xf>
    <xf numFmtId="168" fontId="72" fillId="0" borderId="0" xfId="4" applyNumberFormat="1" applyFont="1"/>
    <xf numFmtId="0" fontId="72" fillId="0" borderId="0" xfId="4" applyFont="1" applyAlignment="1">
      <alignment horizontal="center"/>
    </xf>
    <xf numFmtId="168" fontId="62" fillId="0" borderId="0" xfId="4" applyNumberFormat="1" applyFont="1"/>
    <xf numFmtId="168" fontId="68" fillId="0" borderId="5" xfId="4" applyNumberFormat="1" applyFont="1" applyBorder="1"/>
    <xf numFmtId="1" fontId="28" fillId="0" borderId="5" xfId="4" applyNumberFormat="1" applyBorder="1"/>
    <xf numFmtId="1" fontId="68" fillId="0" borderId="5" xfId="4" applyNumberFormat="1" applyFont="1" applyBorder="1"/>
    <xf numFmtId="168" fontId="70" fillId="0" borderId="0" xfId="4" applyNumberFormat="1" applyFont="1"/>
    <xf numFmtId="168" fontId="63" fillId="0" borderId="0" xfId="4" applyNumberFormat="1" applyFont="1" applyAlignment="1">
      <alignment horizontal="center"/>
    </xf>
    <xf numFmtId="168" fontId="73" fillId="0" borderId="0" xfId="4" applyNumberFormat="1" applyFont="1"/>
    <xf numFmtId="0" fontId="28" fillId="11" borderId="0" xfId="4" applyFill="1"/>
    <xf numFmtId="10" fontId="74" fillId="12" borderId="40" xfId="4" applyNumberFormat="1" applyFont="1" applyFill="1" applyBorder="1"/>
    <xf numFmtId="168" fontId="28" fillId="0" borderId="41" xfId="4" applyNumberFormat="1" applyBorder="1"/>
    <xf numFmtId="1" fontId="28" fillId="0" borderId="41" xfId="4" applyNumberFormat="1" applyBorder="1"/>
    <xf numFmtId="1" fontId="68" fillId="0" borderId="41" xfId="4" applyNumberFormat="1" applyFont="1" applyBorder="1"/>
    <xf numFmtId="168" fontId="67" fillId="0" borderId="41" xfId="4" applyNumberFormat="1" applyFont="1" applyBorder="1"/>
    <xf numFmtId="0" fontId="67" fillId="0" borderId="5" xfId="4" applyFont="1" applyBorder="1"/>
    <xf numFmtId="0" fontId="67" fillId="0" borderId="41" xfId="4" applyFont="1" applyBorder="1"/>
    <xf numFmtId="0" fontId="67" fillId="0" borderId="0" xfId="4" applyFont="1"/>
    <xf numFmtId="168" fontId="28" fillId="0" borderId="5" xfId="4" applyNumberFormat="1" applyBorder="1" applyAlignment="1">
      <alignment horizontal="center"/>
    </xf>
    <xf numFmtId="0" fontId="68" fillId="0" borderId="0" xfId="0" applyFont="1"/>
    <xf numFmtId="0" fontId="55" fillId="14" borderId="8" xfId="17" applyFont="1" applyFill="1" applyBorder="1" applyAlignment="1">
      <alignment horizontal="center" vertical="center"/>
    </xf>
    <xf numFmtId="0" fontId="76" fillId="14" borderId="8" xfId="17" applyFont="1" applyFill="1" applyBorder="1" applyAlignment="1">
      <alignment horizontal="center" vertical="center"/>
    </xf>
    <xf numFmtId="0" fontId="11" fillId="0" borderId="0" xfId="17"/>
    <xf numFmtId="0" fontId="77" fillId="0" borderId="8" xfId="17" applyFont="1" applyBorder="1" applyAlignment="1">
      <alignment horizontal="right" vertical="center" wrapText="1"/>
    </xf>
    <xf numFmtId="0" fontId="77" fillId="0" borderId="8" xfId="17" applyFont="1" applyBorder="1" applyAlignment="1">
      <alignment vertical="center" wrapText="1"/>
    </xf>
    <xf numFmtId="167" fontId="41" fillId="0" borderId="8" xfId="13" applyNumberFormat="1" applyFont="1" applyBorder="1" applyAlignment="1">
      <alignment horizontal="center"/>
    </xf>
    <xf numFmtId="2" fontId="15" fillId="0" borderId="8" xfId="13" applyNumberFormat="1" applyFont="1" applyBorder="1" applyAlignment="1">
      <alignment horizontal="center"/>
    </xf>
    <xf numFmtId="0" fontId="24" fillId="0" borderId="0" xfId="1" applyFont="1" applyAlignment="1">
      <alignment wrapText="1"/>
    </xf>
    <xf numFmtId="10" fontId="15" fillId="0" borderId="0" xfId="1" applyNumberFormat="1"/>
    <xf numFmtId="0" fontId="78" fillId="0" borderId="0" xfId="1" applyFont="1" applyAlignment="1">
      <alignment wrapText="1"/>
    </xf>
    <xf numFmtId="1" fontId="15" fillId="0" borderId="0" xfId="5" applyNumberFormat="1" applyFont="1" applyAlignment="1">
      <alignment horizontal="center"/>
    </xf>
    <xf numFmtId="0" fontId="15" fillId="0" borderId="0" xfId="5" quotePrefix="1" applyFont="1" applyAlignment="1">
      <alignment horizontal="center"/>
    </xf>
    <xf numFmtId="1" fontId="15" fillId="0" borderId="0" xfId="1" applyNumberFormat="1" applyAlignment="1">
      <alignment horizontal="center"/>
    </xf>
    <xf numFmtId="0" fontId="15" fillId="0" borderId="0" xfId="5" quotePrefix="1" applyFont="1" applyAlignment="1">
      <alignment horizontal="left"/>
    </xf>
    <xf numFmtId="0" fontId="34" fillId="0" borderId="0" xfId="1" applyFont="1" applyAlignment="1">
      <alignment horizontal="left" wrapText="1"/>
    </xf>
    <xf numFmtId="0" fontId="15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9" fillId="0" borderId="0" xfId="1" applyFont="1"/>
    <xf numFmtId="0" fontId="80" fillId="0" borderId="0" xfId="1" applyFont="1"/>
    <xf numFmtId="0" fontId="79" fillId="0" borderId="8" xfId="1" applyFont="1" applyBorder="1" applyAlignment="1">
      <alignment horizontal="left"/>
    </xf>
    <xf numFmtId="0" fontId="79" fillId="0" borderId="8" xfId="1" applyFont="1" applyBorder="1" applyAlignment="1">
      <alignment horizontal="center"/>
    </xf>
    <xf numFmtId="0" fontId="79" fillId="0" borderId="8" xfId="1" applyFont="1" applyBorder="1" applyAlignment="1">
      <alignment horizontal="center" wrapText="1"/>
    </xf>
    <xf numFmtId="0" fontId="79" fillId="0" borderId="4" xfId="1" applyFont="1" applyBorder="1" applyAlignment="1">
      <alignment horizontal="center" wrapText="1"/>
    </xf>
    <xf numFmtId="0" fontId="80" fillId="0" borderId="0" xfId="1" applyFont="1" applyAlignment="1">
      <alignment wrapText="1"/>
    </xf>
    <xf numFmtId="0" fontId="80" fillId="0" borderId="8" xfId="1" applyFont="1" applyBorder="1" applyAlignment="1">
      <alignment horizontal="left"/>
    </xf>
    <xf numFmtId="1" fontId="81" fillId="0" borderId="8" xfId="1" applyNumberFormat="1" applyFont="1" applyBorder="1" applyAlignment="1">
      <alignment horizontal="center"/>
    </xf>
    <xf numFmtId="1" fontId="82" fillId="0" borderId="8" xfId="1" applyNumberFormat="1" applyFont="1" applyBorder="1" applyAlignment="1">
      <alignment horizontal="center"/>
    </xf>
    <xf numFmtId="1" fontId="80" fillId="0" borderId="0" xfId="1" applyNumberFormat="1" applyFont="1"/>
    <xf numFmtId="167" fontId="79" fillId="0" borderId="0" xfId="1" applyNumberFormat="1" applyFont="1"/>
    <xf numFmtId="167" fontId="80" fillId="0" borderId="0" xfId="1" applyNumberFormat="1" applyFont="1"/>
    <xf numFmtId="43" fontId="80" fillId="0" borderId="0" xfId="1" applyNumberFormat="1" applyFont="1"/>
    <xf numFmtId="0" fontId="80" fillId="0" borderId="8" xfId="1" applyFont="1" applyBorder="1"/>
    <xf numFmtId="0" fontId="81" fillId="0" borderId="8" xfId="1" applyFont="1" applyBorder="1" applyAlignment="1">
      <alignment horizontal="center"/>
    </xf>
    <xf numFmtId="0" fontId="82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8" fillId="0" borderId="41" xfId="4" applyNumberFormat="1" applyBorder="1" applyAlignment="1">
      <alignment horizontal="center"/>
    </xf>
    <xf numFmtId="0" fontId="13" fillId="0" borderId="0" xfId="9" applyFont="1"/>
    <xf numFmtId="0" fontId="83" fillId="0" borderId="0" xfId="0" applyFont="1"/>
    <xf numFmtId="0" fontId="84" fillId="0" borderId="0" xfId="0" applyFont="1"/>
    <xf numFmtId="0" fontId="42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9" fillId="0" borderId="0" xfId="1" applyFont="1" applyAlignment="1">
      <alignment horizontal="center"/>
    </xf>
    <xf numFmtId="0" fontId="10" fillId="0" borderId="8" xfId="16" applyFont="1" applyBorder="1"/>
    <xf numFmtId="1" fontId="28" fillId="0" borderId="5" xfId="4" applyNumberFormat="1" applyBorder="1" applyAlignment="1">
      <alignment horizontal="center"/>
    </xf>
    <xf numFmtId="0" fontId="9" fillId="0" borderId="0" xfId="9" applyFont="1"/>
    <xf numFmtId="1" fontId="67" fillId="0" borderId="5" xfId="4" applyNumberFormat="1" applyFont="1" applyBorder="1"/>
    <xf numFmtId="0" fontId="16" fillId="0" borderId="24" xfId="0" applyFont="1" applyBorder="1" applyAlignment="1">
      <alignment horizontal="left" vertical="top" wrapText="1"/>
    </xf>
    <xf numFmtId="2" fontId="16" fillId="0" borderId="24" xfId="0" applyNumberFormat="1" applyFont="1" applyBorder="1" applyAlignment="1">
      <alignment horizontal="right" vertical="top" wrapText="1"/>
    </xf>
    <xf numFmtId="0" fontId="86" fillId="0" borderId="0" xfId="0" applyFont="1"/>
    <xf numFmtId="0" fontId="16" fillId="0" borderId="43" xfId="0" applyFont="1" applyBorder="1" applyAlignment="1">
      <alignment horizontal="left" vertical="top" wrapText="1"/>
    </xf>
    <xf numFmtId="2" fontId="16" fillId="0" borderId="43" xfId="0" applyNumberFormat="1" applyFont="1" applyBorder="1" applyAlignment="1">
      <alignment horizontal="right" vertical="top" wrapText="1"/>
    </xf>
    <xf numFmtId="0" fontId="33" fillId="0" borderId="0" xfId="6" quotePrefix="1" applyBorder="1" applyAlignment="1" applyProtection="1"/>
    <xf numFmtId="0" fontId="33" fillId="0" borderId="0" xfId="6" applyBorder="1" applyAlignment="1" applyProtection="1"/>
    <xf numFmtId="0" fontId="0" fillId="0" borderId="1" xfId="0" applyBorder="1" applyAlignment="1">
      <alignment wrapText="1"/>
    </xf>
    <xf numFmtId="0" fontId="79" fillId="0" borderId="0" xfId="1" applyFont="1" applyAlignment="1">
      <alignment horizontal="left"/>
    </xf>
    <xf numFmtId="168" fontId="28" fillId="0" borderId="44" xfId="4" applyNumberFormat="1" applyBorder="1"/>
    <xf numFmtId="1" fontId="67" fillId="0" borderId="0" xfId="4" applyNumberFormat="1" applyFont="1"/>
    <xf numFmtId="1" fontId="28" fillId="0" borderId="44" xfId="4" applyNumberFormat="1" applyBorder="1"/>
    <xf numFmtId="1" fontId="28" fillId="0" borderId="44" xfId="4" applyNumberFormat="1" applyBorder="1" applyAlignment="1">
      <alignment horizontal="center"/>
    </xf>
    <xf numFmtId="1" fontId="67" fillId="0" borderId="41" xfId="4" applyNumberFormat="1" applyFont="1" applyBorder="1"/>
    <xf numFmtId="0" fontId="52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8" fillId="0" borderId="45" xfId="4" applyNumberFormat="1" applyBorder="1"/>
    <xf numFmtId="168" fontId="67" fillId="0" borderId="45" xfId="4" applyNumberFormat="1" applyFont="1" applyBorder="1"/>
    <xf numFmtId="168" fontId="28" fillId="0" borderId="45" xfId="4" applyNumberFormat="1" applyBorder="1" applyAlignment="1">
      <alignment horizontal="center" vertical="center"/>
    </xf>
    <xf numFmtId="168" fontId="28" fillId="0" borderId="45" xfId="4" applyNumberFormat="1" applyBorder="1" applyAlignment="1">
      <alignment horizontal="center"/>
    </xf>
    <xf numFmtId="0" fontId="34" fillId="0" borderId="0" xfId="0" applyFont="1" applyAlignment="1">
      <alignment horizontal="right"/>
    </xf>
    <xf numFmtId="0" fontId="0" fillId="0" borderId="0" xfId="0" applyAlignment="1">
      <alignment horizontal="left"/>
    </xf>
    <xf numFmtId="1" fontId="28" fillId="0" borderId="0" xfId="1" applyNumberFormat="1" applyFont="1" applyAlignment="1">
      <alignment horizontal="center"/>
    </xf>
    <xf numFmtId="1" fontId="67" fillId="0" borderId="0" xfId="1" applyNumberFormat="1" applyFont="1" applyAlignment="1">
      <alignment horizontal="right"/>
    </xf>
    <xf numFmtId="0" fontId="8" fillId="0" borderId="8" xfId="16" applyFont="1" applyBorder="1"/>
    <xf numFmtId="0" fontId="11" fillId="0" borderId="8" xfId="17" applyBorder="1"/>
    <xf numFmtId="0" fontId="11" fillId="0" borderId="8" xfId="17" applyBorder="1" applyAlignment="1">
      <alignment horizontal="right"/>
    </xf>
    <xf numFmtId="0" fontId="11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6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31" fillId="0" borderId="8" xfId="2" applyNumberFormat="1" applyFont="1" applyBorder="1">
      <alignment horizontal="center" vertical="center"/>
    </xf>
    <xf numFmtId="14" fontId="31" fillId="0" borderId="8" xfId="4" applyNumberFormat="1" applyFont="1" applyBorder="1" applyAlignment="1">
      <alignment horizontal="center"/>
    </xf>
    <xf numFmtId="168" fontId="67" fillId="0" borderId="44" xfId="4" applyNumberFormat="1" applyFont="1" applyBorder="1"/>
    <xf numFmtId="168" fontId="28" fillId="0" borderId="44" xfId="4" applyNumberFormat="1" applyBorder="1" applyAlignment="1">
      <alignment horizontal="center"/>
    </xf>
    <xf numFmtId="1" fontId="69" fillId="0" borderId="44" xfId="4" applyNumberFormat="1" applyFont="1" applyBorder="1" applyAlignment="1">
      <alignment horizontal="center"/>
    </xf>
    <xf numFmtId="0" fontId="6" fillId="0" borderId="8" xfId="16" applyFont="1" applyBorder="1"/>
    <xf numFmtId="0" fontId="33" fillId="0" borderId="8" xfId="6" applyBorder="1" applyAlignment="1" applyProtection="1"/>
    <xf numFmtId="2" fontId="16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6" fillId="0" borderId="2" xfId="0" applyNumberFormat="1" applyFont="1" applyBorder="1" applyAlignment="1">
      <alignment horizontal="left" vertical="top" wrapText="1"/>
    </xf>
    <xf numFmtId="164" fontId="16" fillId="0" borderId="2" xfId="0" applyNumberFormat="1" applyFont="1" applyBorder="1" applyAlignment="1">
      <alignment horizontal="left" vertical="top" wrapText="1"/>
    </xf>
    <xf numFmtId="0" fontId="5" fillId="0" borderId="8" xfId="16" applyFont="1" applyBorder="1"/>
    <xf numFmtId="0" fontId="20" fillId="2" borderId="47" xfId="0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16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2" fontId="16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6" fillId="0" borderId="0" xfId="0" applyFont="1" applyAlignment="1">
      <alignment horizontal="right" vertical="top" wrapText="1"/>
    </xf>
    <xf numFmtId="2" fontId="16" fillId="0" borderId="0" xfId="0" applyNumberFormat="1" applyFont="1" applyAlignment="1">
      <alignment horizontal="left" vertical="top" wrapText="1"/>
    </xf>
    <xf numFmtId="0" fontId="3" fillId="0" borderId="8" xfId="16" applyFont="1" applyBorder="1"/>
    <xf numFmtId="0" fontId="0" fillId="0" borderId="2" xfId="0" applyBorder="1" applyAlignment="1">
      <alignment horizontal="left"/>
    </xf>
    <xf numFmtId="4" fontId="16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0" fontId="16" fillId="0" borderId="2" xfId="0" quotePrefix="1" applyFont="1" applyBorder="1" applyAlignment="1">
      <alignment horizontal="left" vertical="top" wrapText="1"/>
    </xf>
    <xf numFmtId="0" fontId="2" fillId="0" borderId="8" xfId="16" applyFont="1" applyBorder="1"/>
    <xf numFmtId="0" fontId="16" fillId="0" borderId="46" xfId="0" applyFont="1" applyBorder="1" applyAlignment="1">
      <alignment horizontal="left" vertical="top" wrapText="1"/>
    </xf>
    <xf numFmtId="0" fontId="1" fillId="0" borderId="8" xfId="16" applyFont="1" applyBorder="1"/>
    <xf numFmtId="0" fontId="16" fillId="0" borderId="1" xfId="0" applyFont="1" applyBorder="1" applyAlignment="1">
      <alignment horizontal="left" wrapText="1"/>
    </xf>
    <xf numFmtId="0" fontId="18" fillId="2" borderId="1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14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85" fillId="13" borderId="0" xfId="6" applyFont="1" applyFill="1" applyAlignment="1" applyProtection="1">
      <alignment horizontal="center"/>
    </xf>
    <xf numFmtId="0" fontId="75" fillId="13" borderId="0" xfId="6" applyFont="1" applyFill="1" applyAlignment="1" applyProtection="1">
      <alignment horizontal="center"/>
    </xf>
    <xf numFmtId="0" fontId="18" fillId="5" borderId="12" xfId="13" applyFont="1" applyFill="1" applyBorder="1" applyAlignment="1">
      <alignment horizontal="center" vertical="top" wrapText="1"/>
    </xf>
    <xf numFmtId="0" fontId="18" fillId="5" borderId="13" xfId="13" applyFont="1" applyFill="1" applyBorder="1" applyAlignment="1">
      <alignment horizontal="center" vertical="top" wrapText="1"/>
    </xf>
    <xf numFmtId="0" fontId="49" fillId="0" borderId="30" xfId="13" applyBorder="1" applyAlignment="1">
      <alignment horizontal="center"/>
    </xf>
    <xf numFmtId="0" fontId="49" fillId="0" borderId="6" xfId="13" applyBorder="1" applyAlignment="1">
      <alignment horizontal="center"/>
    </xf>
    <xf numFmtId="0" fontId="49" fillId="0" borderId="31" xfId="13" applyBorder="1" applyAlignment="1">
      <alignment horizontal="center"/>
    </xf>
    <xf numFmtId="0" fontId="49" fillId="0" borderId="34" xfId="13" applyBorder="1" applyAlignment="1">
      <alignment horizontal="center"/>
    </xf>
    <xf numFmtId="0" fontId="49" fillId="0" borderId="0" xfId="13" applyAlignment="1">
      <alignment horizontal="center"/>
    </xf>
    <xf numFmtId="0" fontId="49" fillId="0" borderId="35" xfId="13" applyBorder="1" applyAlignment="1">
      <alignment horizontal="center"/>
    </xf>
    <xf numFmtId="0" fontId="49" fillId="0" borderId="32" xfId="13" applyBorder="1" applyAlignment="1">
      <alignment horizontal="center"/>
    </xf>
    <xf numFmtId="0" fontId="49" fillId="0" borderId="19" xfId="13" applyBorder="1" applyAlignment="1">
      <alignment horizontal="center"/>
    </xf>
    <xf numFmtId="0" fontId="49" fillId="0" borderId="33" xfId="13" applyBorder="1" applyAlignment="1">
      <alignment horizontal="center"/>
    </xf>
    <xf numFmtId="0" fontId="15" fillId="0" borderId="9" xfId="14" applyBorder="1" applyAlignment="1">
      <alignment horizontal="center"/>
    </xf>
    <xf numFmtId="0" fontId="15" fillId="0" borderId="29" xfId="14" applyBorder="1" applyAlignment="1">
      <alignment horizontal="center"/>
    </xf>
    <xf numFmtId="0" fontId="15" fillId="0" borderId="10" xfId="14" applyBorder="1" applyAlignment="1">
      <alignment horizontal="center"/>
    </xf>
    <xf numFmtId="0" fontId="15" fillId="0" borderId="30" xfId="14" applyBorder="1" applyAlignment="1">
      <alignment horizontal="center"/>
    </xf>
    <xf numFmtId="0" fontId="15" fillId="0" borderId="6" xfId="14" applyBorder="1" applyAlignment="1">
      <alignment horizontal="center"/>
    </xf>
    <xf numFmtId="0" fontId="15" fillId="0" borderId="31" xfId="14" applyBorder="1" applyAlignment="1">
      <alignment horizontal="center"/>
    </xf>
    <xf numFmtId="0" fontId="35" fillId="0" borderId="9" xfId="13" applyFont="1" applyBorder="1" applyAlignment="1">
      <alignment horizontal="center"/>
    </xf>
    <xf numFmtId="0" fontId="35" fillId="0" borderId="29" xfId="13" applyFont="1" applyBorder="1" applyAlignment="1">
      <alignment horizontal="center"/>
    </xf>
    <xf numFmtId="0" fontId="35" fillId="0" borderId="10" xfId="13" applyFont="1" applyBorder="1" applyAlignment="1">
      <alignment horizontal="center"/>
    </xf>
    <xf numFmtId="15" fontId="18" fillId="5" borderId="12" xfId="13" applyNumberFormat="1" applyFont="1" applyFill="1" applyBorder="1" applyAlignment="1">
      <alignment horizontal="center" vertical="top" wrapText="1"/>
    </xf>
    <xf numFmtId="15" fontId="18" fillId="5" borderId="13" xfId="13" applyNumberFormat="1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18" fillId="5" borderId="14" xfId="13" applyNumberFormat="1" applyFont="1" applyFill="1" applyBorder="1" applyAlignment="1">
      <alignment horizontal="center" vertical="top" wrapText="1"/>
    </xf>
    <xf numFmtId="0" fontId="18" fillId="5" borderId="21" xfId="13" applyFont="1" applyFill="1" applyBorder="1" applyAlignment="1">
      <alignment horizontal="center" vertical="top" wrapText="1"/>
    </xf>
    <xf numFmtId="0" fontId="18" fillId="5" borderId="0" xfId="13" applyFont="1" applyFill="1" applyAlignment="1">
      <alignment horizontal="center" vertical="top" wrapText="1"/>
    </xf>
    <xf numFmtId="0" fontId="50" fillId="5" borderId="1" xfId="13" applyFont="1" applyFill="1" applyBorder="1" applyAlignment="1">
      <alignment horizontal="center" vertical="center" wrapText="1"/>
    </xf>
    <xf numFmtId="0" fontId="50" fillId="5" borderId="24" xfId="13" applyFont="1" applyFill="1" applyBorder="1" applyAlignment="1">
      <alignment horizontal="center" vertical="center" wrapText="1"/>
    </xf>
    <xf numFmtId="0" fontId="51" fillId="5" borderId="1" xfId="13" applyFont="1" applyFill="1" applyBorder="1" applyAlignment="1">
      <alignment horizontal="center" vertical="top" wrapText="1"/>
    </xf>
    <xf numFmtId="0" fontId="51" fillId="5" borderId="22" xfId="13" applyFont="1" applyFill="1" applyBorder="1" applyAlignment="1">
      <alignment horizontal="center" vertical="top" wrapText="1"/>
    </xf>
    <xf numFmtId="0" fontId="52" fillId="5" borderId="7" xfId="13" applyFont="1" applyFill="1" applyBorder="1" applyAlignment="1">
      <alignment horizontal="center" vertical="center" wrapText="1"/>
    </xf>
    <xf numFmtId="0" fontId="52" fillId="5" borderId="16" xfId="13" applyFont="1" applyFill="1" applyBorder="1" applyAlignment="1">
      <alignment horizontal="center" vertical="center" wrapText="1"/>
    </xf>
    <xf numFmtId="0" fontId="51" fillId="5" borderId="13" xfId="13" applyFont="1" applyFill="1" applyBorder="1" applyAlignment="1">
      <alignment horizontal="center" vertical="top" wrapText="1"/>
    </xf>
    <xf numFmtId="0" fontId="51" fillId="5" borderId="14" xfId="13" applyFont="1" applyFill="1" applyBorder="1" applyAlignment="1">
      <alignment horizontal="center" vertical="top" wrapText="1"/>
    </xf>
    <xf numFmtId="0" fontId="51" fillId="5" borderId="23" xfId="13" applyFont="1" applyFill="1" applyBorder="1" applyAlignment="1">
      <alignment horizontal="center" vertical="center" wrapText="1"/>
    </xf>
    <xf numFmtId="0" fontId="51" fillId="5" borderId="24" xfId="13" applyFont="1" applyFill="1" applyBorder="1" applyAlignment="1">
      <alignment horizontal="center" vertical="center" wrapText="1"/>
    </xf>
    <xf numFmtId="0" fontId="15" fillId="0" borderId="9" xfId="13" applyFont="1" applyBorder="1" applyAlignment="1">
      <alignment horizontal="center"/>
    </xf>
    <xf numFmtId="0" fontId="15" fillId="0" borderId="29" xfId="13" applyFont="1" applyBorder="1" applyAlignment="1">
      <alignment horizontal="center"/>
    </xf>
    <xf numFmtId="0" fontId="15" fillId="0" borderId="10" xfId="13" applyFont="1" applyBorder="1" applyAlignment="1">
      <alignment horizontal="center"/>
    </xf>
    <xf numFmtId="0" fontId="51" fillId="5" borderId="36" xfId="13" applyFont="1" applyFill="1" applyBorder="1" applyAlignment="1">
      <alignment horizontal="center" vertical="center" wrapText="1"/>
    </xf>
    <xf numFmtId="0" fontId="51" fillId="5" borderId="37" xfId="13" applyFont="1" applyFill="1" applyBorder="1" applyAlignment="1">
      <alignment horizontal="center" vertical="center" wrapText="1"/>
    </xf>
    <xf numFmtId="0" fontId="27" fillId="0" borderId="6" xfId="2" applyFont="1" applyBorder="1" applyAlignment="1">
      <alignment horizontal="center"/>
    </xf>
    <xf numFmtId="0" fontId="27" fillId="0" borderId="5" xfId="2" applyFont="1" applyBorder="1" applyAlignment="1">
      <alignment horizontal="center"/>
    </xf>
    <xf numFmtId="15" fontId="18" fillId="5" borderId="12" xfId="1" applyNumberFormat="1" applyFont="1" applyFill="1" applyBorder="1" applyAlignment="1">
      <alignment horizontal="center" vertical="top" wrapText="1"/>
    </xf>
    <xf numFmtId="0" fontId="18" fillId="5" borderId="13" xfId="1" applyFont="1" applyFill="1" applyBorder="1" applyAlignment="1">
      <alignment horizontal="center" vertical="top" wrapText="1"/>
    </xf>
    <xf numFmtId="0" fontId="18" fillId="5" borderId="14" xfId="1" applyFont="1" applyFill="1" applyBorder="1" applyAlignment="1">
      <alignment horizontal="center" vertical="top" wrapText="1"/>
    </xf>
    <xf numFmtId="0" fontId="48" fillId="0" borderId="0" xfId="1" applyFont="1" applyAlignment="1">
      <alignment horizontal="center"/>
    </xf>
    <xf numFmtId="0" fontId="59" fillId="0" borderId="0" xfId="4" applyFont="1" applyAlignment="1">
      <alignment horizontal="center"/>
    </xf>
    <xf numFmtId="0" fontId="61" fillId="0" borderId="0" xfId="4" applyFont="1" applyAlignment="1">
      <alignment horizontal="center"/>
    </xf>
    <xf numFmtId="168" fontId="28" fillId="0" borderId="0" xfId="4" applyNumberFormat="1" applyAlignment="1">
      <alignment horizontal="right"/>
    </xf>
    <xf numFmtId="49" fontId="28" fillId="12" borderId="39" xfId="4" applyNumberFormat="1" applyFill="1" applyBorder="1"/>
    <xf numFmtId="49" fontId="28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0.54487562189054728</c:v>
                </c:pt>
                <c:pt idx="1">
                  <c:v>0.46895424836601307</c:v>
                </c:pt>
                <c:pt idx="2">
                  <c:v>0.65034965034965031</c:v>
                </c:pt>
                <c:pt idx="3">
                  <c:v>0.59710743801652888</c:v>
                </c:pt>
                <c:pt idx="4">
                  <c:v>0.55577492596248768</c:v>
                </c:pt>
                <c:pt idx="5">
                  <c:v>0.63901018922852981</c:v>
                </c:pt>
                <c:pt idx="6">
                  <c:v>0.61016949152542377</c:v>
                </c:pt>
                <c:pt idx="7">
                  <c:v>0.39719626168224298</c:v>
                </c:pt>
                <c:pt idx="8">
                  <c:v>0.41409691629955947</c:v>
                </c:pt>
                <c:pt idx="9">
                  <c:v>0.53</c:v>
                </c:pt>
                <c:pt idx="10">
                  <c:v>0.30582524271844658</c:v>
                </c:pt>
                <c:pt idx="11">
                  <c:v>0.42857142857142855</c:v>
                </c:pt>
                <c:pt idx="12">
                  <c:v>0.66447368421052633</c:v>
                </c:pt>
                <c:pt idx="13">
                  <c:v>0.91200000000000003</c:v>
                </c:pt>
                <c:pt idx="14">
                  <c:v>0.29357798165137616</c:v>
                </c:pt>
                <c:pt idx="15">
                  <c:v>0.28859060402684567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02/29/2024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02/29/2024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02/29/2024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286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286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312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312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288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288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316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316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388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388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hyperlink" Target="mailto:mfisher@fbgknights.org" TargetMode="External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Relationship Id="rId14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victormedina3rd@outlook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134" Type="http://schemas.openxmlformats.org/officeDocument/2006/relationships/hyperlink" Target="mailto:thomas.rangel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5" Type="http://schemas.openxmlformats.org/officeDocument/2006/relationships/printerSettings" Target="../printerSettings/printerSettings21.bin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hyperlink" Target="mailto:chris.stark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Relationship Id="rId47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33" Type="http://schemas.openxmlformats.org/officeDocument/2006/relationships/hyperlink" Target="mailto:mickey.dougherty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71"/>
  <sheetViews>
    <sheetView zoomScale="94" zoomScaleNormal="94" workbookViewId="0">
      <selection activeCell="A6" sqref="A6:V867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83" t="s">
        <v>0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4" t="s">
        <v>1</v>
      </c>
      <c r="E2" s="384"/>
      <c r="F2" s="385">
        <v>45351</v>
      </c>
      <c r="G2" s="386"/>
      <c r="H2" s="386"/>
      <c r="I2" s="44"/>
      <c r="J2" s="44"/>
      <c r="K2" s="44"/>
      <c r="L2" s="384" t="s">
        <v>2</v>
      </c>
      <c r="M2" s="384"/>
      <c r="N2" s="386" t="s">
        <v>3</v>
      </c>
      <c r="O2" s="386"/>
      <c r="P2" s="386"/>
      <c r="Q2" s="386"/>
      <c r="R2" s="44"/>
      <c r="S2" s="44"/>
      <c r="T2" s="44"/>
      <c r="U2" s="44"/>
      <c r="V2" s="44"/>
      <c r="W2" s="44"/>
    </row>
    <row r="3" spans="1:23" ht="17.100000000000001" customHeight="1" thickBot="1">
      <c r="A3" s="380" t="s">
        <v>4</v>
      </c>
      <c r="B3" s="380"/>
      <c r="C3" s="380"/>
      <c r="D3" s="380"/>
      <c r="E3" s="380"/>
      <c r="F3" s="381" t="s">
        <v>5</v>
      </c>
      <c r="G3" s="381"/>
      <c r="H3" s="381"/>
      <c r="I3" s="381"/>
      <c r="J3" s="381"/>
      <c r="K3" s="381"/>
      <c r="L3" s="381"/>
      <c r="M3" s="381"/>
      <c r="N3" s="45"/>
      <c r="O3" s="381" t="s">
        <v>6</v>
      </c>
      <c r="P3" s="381"/>
      <c r="Q3" s="381"/>
      <c r="R3" s="381"/>
      <c r="S3" s="381"/>
      <c r="T3" s="381"/>
      <c r="U3" s="381"/>
      <c r="V3" s="381"/>
      <c r="W3" s="44"/>
    </row>
    <row r="4" spans="1:23" ht="15" customHeight="1" thickBot="1">
      <c r="A4" s="380"/>
      <c r="B4" s="380"/>
      <c r="C4" s="380"/>
      <c r="D4" s="380"/>
      <c r="E4" s="380"/>
      <c r="F4" s="382" t="s">
        <v>7</v>
      </c>
      <c r="G4" s="382"/>
      <c r="H4" s="382"/>
      <c r="I4" s="382"/>
      <c r="J4" s="382"/>
      <c r="K4" s="382"/>
      <c r="L4" s="382"/>
      <c r="M4" s="382"/>
      <c r="N4" s="45"/>
      <c r="O4" s="382" t="s">
        <v>8</v>
      </c>
      <c r="P4" s="382"/>
      <c r="Q4" s="382"/>
      <c r="R4" s="382"/>
      <c r="S4" s="382"/>
      <c r="T4" s="382"/>
      <c r="U4" s="382"/>
      <c r="V4" s="382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0</v>
      </c>
      <c r="H6" s="50">
        <v>0</v>
      </c>
      <c r="I6" s="50">
        <v>0</v>
      </c>
      <c r="J6" s="50">
        <v>9</v>
      </c>
      <c r="K6" s="50">
        <v>0</v>
      </c>
      <c r="L6" s="50">
        <v>9</v>
      </c>
      <c r="M6" s="358">
        <v>180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59">
        <v>0</v>
      </c>
      <c r="W6" s="44"/>
    </row>
    <row r="7" spans="1:23" ht="29.1" customHeight="1">
      <c r="A7" s="50" t="s">
        <v>24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1</v>
      </c>
      <c r="H7" s="50">
        <v>0</v>
      </c>
      <c r="I7" s="50">
        <v>1</v>
      </c>
      <c r="J7" s="50">
        <v>16</v>
      </c>
      <c r="K7" s="50">
        <v>0</v>
      </c>
      <c r="L7" s="50">
        <v>16</v>
      </c>
      <c r="M7" s="358">
        <v>106.67</v>
      </c>
      <c r="N7" s="44"/>
      <c r="O7" s="50">
        <v>0</v>
      </c>
      <c r="P7" s="50">
        <v>0</v>
      </c>
      <c r="Q7" s="50">
        <v>1</v>
      </c>
      <c r="R7" s="50">
        <v>-1</v>
      </c>
      <c r="S7" s="50">
        <v>4</v>
      </c>
      <c r="T7" s="50">
        <v>4</v>
      </c>
      <c r="U7" s="50">
        <v>0</v>
      </c>
      <c r="V7" s="359">
        <v>0</v>
      </c>
      <c r="W7" s="44"/>
    </row>
    <row r="8" spans="1:23" ht="29.1" customHeight="1">
      <c r="A8" s="50" t="s">
        <v>24</v>
      </c>
      <c r="B8" s="50">
        <v>786</v>
      </c>
      <c r="C8" s="50" t="s">
        <v>386</v>
      </c>
      <c r="D8" s="50" t="s">
        <v>27</v>
      </c>
      <c r="E8" s="50">
        <v>278</v>
      </c>
      <c r="F8" s="50">
        <v>15</v>
      </c>
      <c r="G8" s="50">
        <v>1</v>
      </c>
      <c r="H8" s="50">
        <v>0</v>
      </c>
      <c r="I8" s="50">
        <v>1</v>
      </c>
      <c r="J8" s="50">
        <v>15</v>
      </c>
      <c r="K8" s="50">
        <v>0</v>
      </c>
      <c r="L8" s="50">
        <v>15</v>
      </c>
      <c r="M8" s="358">
        <v>100</v>
      </c>
      <c r="N8" s="44"/>
      <c r="O8" s="50">
        <v>0</v>
      </c>
      <c r="P8" s="50">
        <v>1</v>
      </c>
      <c r="Q8" s="50">
        <v>0</v>
      </c>
      <c r="R8" s="50">
        <v>1</v>
      </c>
      <c r="S8" s="50">
        <v>5</v>
      </c>
      <c r="T8" s="50">
        <v>0</v>
      </c>
      <c r="U8" s="50">
        <v>5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209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4</v>
      </c>
      <c r="H10" s="50">
        <v>0</v>
      </c>
      <c r="I10" s="50">
        <v>4</v>
      </c>
      <c r="J10" s="50">
        <v>11</v>
      </c>
      <c r="K10" s="50">
        <v>0</v>
      </c>
      <c r="L10" s="50">
        <v>11</v>
      </c>
      <c r="M10" s="358">
        <v>73.33</v>
      </c>
      <c r="N10" s="44"/>
      <c r="O10" s="50">
        <v>0</v>
      </c>
      <c r="P10" s="50">
        <v>1</v>
      </c>
      <c r="Q10" s="50">
        <v>1</v>
      </c>
      <c r="R10" s="50">
        <v>0</v>
      </c>
      <c r="S10" s="50">
        <v>3</v>
      </c>
      <c r="T10" s="50">
        <v>4</v>
      </c>
      <c r="U10" s="50">
        <v>-1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244</v>
      </c>
      <c r="D11" s="50" t="s">
        <v>33</v>
      </c>
      <c r="E11" s="50">
        <v>181</v>
      </c>
      <c r="F11" s="50">
        <v>10</v>
      </c>
      <c r="G11" s="50">
        <v>0</v>
      </c>
      <c r="H11" s="50">
        <v>0</v>
      </c>
      <c r="I11" s="50">
        <v>0</v>
      </c>
      <c r="J11" s="50">
        <v>3</v>
      </c>
      <c r="K11" s="50">
        <v>0</v>
      </c>
      <c r="L11" s="50">
        <v>3</v>
      </c>
      <c r="M11" s="358">
        <v>30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2</v>
      </c>
      <c r="T11" s="50">
        <v>0</v>
      </c>
      <c r="U11" s="50">
        <v>2</v>
      </c>
      <c r="V11" s="359">
        <v>0</v>
      </c>
      <c r="W11" s="44"/>
    </row>
    <row r="12" spans="1:23" ht="29.1" customHeight="1">
      <c r="A12" s="50" t="s">
        <v>24</v>
      </c>
      <c r="B12" s="50">
        <v>830</v>
      </c>
      <c r="C12" s="50" t="s">
        <v>1157</v>
      </c>
      <c r="D12" s="50" t="s">
        <v>35</v>
      </c>
      <c r="E12" s="50">
        <v>156</v>
      </c>
      <c r="F12" s="50">
        <v>9</v>
      </c>
      <c r="G12" s="50">
        <v>2</v>
      </c>
      <c r="H12" s="50">
        <v>0</v>
      </c>
      <c r="I12" s="50">
        <v>2</v>
      </c>
      <c r="J12" s="50">
        <v>9</v>
      </c>
      <c r="K12" s="50">
        <v>0</v>
      </c>
      <c r="L12" s="50">
        <v>9</v>
      </c>
      <c r="M12" s="358">
        <v>100</v>
      </c>
      <c r="N12" s="44"/>
      <c r="O12" s="50">
        <v>0</v>
      </c>
      <c r="P12" s="50">
        <v>1</v>
      </c>
      <c r="Q12" s="50">
        <v>0</v>
      </c>
      <c r="R12" s="50">
        <v>1</v>
      </c>
      <c r="S12" s="50">
        <v>1</v>
      </c>
      <c r="T12" s="50">
        <v>3</v>
      </c>
      <c r="U12" s="50">
        <v>-2</v>
      </c>
      <c r="V12" s="359">
        <v>0</v>
      </c>
      <c r="W12" s="44"/>
    </row>
    <row r="13" spans="1:23" ht="29.1" customHeight="1">
      <c r="A13" s="50" t="s">
        <v>24</v>
      </c>
      <c r="B13" s="50">
        <v>951</v>
      </c>
      <c r="C13" s="50" t="s">
        <v>271</v>
      </c>
      <c r="D13" s="50" t="s">
        <v>37</v>
      </c>
      <c r="E13" s="50">
        <v>157</v>
      </c>
      <c r="F13" s="50">
        <v>8</v>
      </c>
      <c r="G13" s="50">
        <v>0</v>
      </c>
      <c r="H13" s="50">
        <v>0</v>
      </c>
      <c r="I13" s="50">
        <v>0</v>
      </c>
      <c r="J13" s="50">
        <v>10</v>
      </c>
      <c r="K13" s="50">
        <v>0</v>
      </c>
      <c r="L13" s="50">
        <v>10</v>
      </c>
      <c r="M13" s="358">
        <v>125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3</v>
      </c>
      <c r="T13" s="50">
        <v>1</v>
      </c>
      <c r="U13" s="50">
        <v>2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287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234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3</v>
      </c>
      <c r="K16" s="50">
        <v>0</v>
      </c>
      <c r="L16" s="50">
        <v>3</v>
      </c>
      <c r="M16" s="358">
        <v>25</v>
      </c>
      <c r="N16" s="44"/>
      <c r="O16" s="50">
        <v>0</v>
      </c>
      <c r="P16" s="50">
        <v>1</v>
      </c>
      <c r="Q16" s="50">
        <v>0</v>
      </c>
      <c r="R16" s="50">
        <v>1</v>
      </c>
      <c r="S16" s="50">
        <v>3</v>
      </c>
      <c r="T16" s="50">
        <v>2</v>
      </c>
      <c r="U16" s="50">
        <v>1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126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5</v>
      </c>
      <c r="H18" s="50">
        <v>0</v>
      </c>
      <c r="I18" s="50">
        <v>5</v>
      </c>
      <c r="J18" s="50">
        <v>5</v>
      </c>
      <c r="K18" s="50">
        <v>0</v>
      </c>
      <c r="L18" s="50">
        <v>5</v>
      </c>
      <c r="M18" s="358">
        <v>62.5</v>
      </c>
      <c r="N18" s="44"/>
      <c r="O18" s="50">
        <v>0</v>
      </c>
      <c r="P18" s="50">
        <v>1</v>
      </c>
      <c r="Q18" s="50">
        <v>0</v>
      </c>
      <c r="R18" s="50">
        <v>1</v>
      </c>
      <c r="S18" s="50">
        <v>1</v>
      </c>
      <c r="T18" s="50">
        <v>0</v>
      </c>
      <c r="U18" s="50">
        <v>1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1157</v>
      </c>
      <c r="D19" s="50" t="s">
        <v>45</v>
      </c>
      <c r="E19" s="50">
        <v>103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1</v>
      </c>
      <c r="U19" s="50">
        <v>0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369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0</v>
      </c>
      <c r="L21" s="50">
        <v>1</v>
      </c>
      <c r="M21" s="358">
        <v>20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351</v>
      </c>
      <c r="D22" s="50" t="s">
        <v>51</v>
      </c>
      <c r="E22" s="50">
        <v>295</v>
      </c>
      <c r="F22" s="50">
        <v>15</v>
      </c>
      <c r="G22" s="50">
        <v>0</v>
      </c>
      <c r="H22" s="50">
        <v>0</v>
      </c>
      <c r="I22" s="50">
        <v>0</v>
      </c>
      <c r="J22" s="50">
        <v>2</v>
      </c>
      <c r="K22" s="50">
        <v>0</v>
      </c>
      <c r="L22" s="50">
        <v>2</v>
      </c>
      <c r="M22" s="358">
        <v>13.33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1158</v>
      </c>
      <c r="D23" s="50" t="s">
        <v>53</v>
      </c>
      <c r="E23" s="50">
        <v>239</v>
      </c>
      <c r="F23" s="50">
        <v>13</v>
      </c>
      <c r="G23" s="50">
        <v>5</v>
      </c>
      <c r="H23" s="50">
        <v>0</v>
      </c>
      <c r="I23" s="50">
        <v>5</v>
      </c>
      <c r="J23" s="50">
        <v>6</v>
      </c>
      <c r="K23" s="50">
        <v>0</v>
      </c>
      <c r="L23" s="50">
        <v>6</v>
      </c>
      <c r="M23" s="358">
        <v>46.15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145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1</v>
      </c>
      <c r="T24" s="50">
        <v>1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157</v>
      </c>
      <c r="D25" s="50" t="s">
        <v>57</v>
      </c>
      <c r="E25" s="50">
        <v>180</v>
      </c>
      <c r="F25" s="50">
        <v>10</v>
      </c>
      <c r="G25" s="50">
        <v>0</v>
      </c>
      <c r="H25" s="50">
        <v>0</v>
      </c>
      <c r="I25" s="50">
        <v>0</v>
      </c>
      <c r="J25" s="50">
        <v>1</v>
      </c>
      <c r="K25" s="50">
        <v>0</v>
      </c>
      <c r="L25" s="50">
        <v>1</v>
      </c>
      <c r="M25" s="358">
        <v>10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356</v>
      </c>
      <c r="D26" s="50" t="s">
        <v>59</v>
      </c>
      <c r="E26" s="50">
        <v>119</v>
      </c>
      <c r="F26" s="50">
        <v>6</v>
      </c>
      <c r="G26" s="50">
        <v>0</v>
      </c>
      <c r="H26" s="50">
        <v>0</v>
      </c>
      <c r="I26" s="50">
        <v>0</v>
      </c>
      <c r="J26" s="50">
        <v>5</v>
      </c>
      <c r="K26" s="50">
        <v>0</v>
      </c>
      <c r="L26" s="50">
        <v>5</v>
      </c>
      <c r="M26" s="358">
        <v>83.33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234</v>
      </c>
      <c r="D27" s="50" t="s">
        <v>60</v>
      </c>
      <c r="E27" s="50">
        <v>256</v>
      </c>
      <c r="F27" s="50">
        <v>15</v>
      </c>
      <c r="G27" s="50">
        <v>2</v>
      </c>
      <c r="H27" s="50">
        <v>0</v>
      </c>
      <c r="I27" s="50">
        <v>2</v>
      </c>
      <c r="J27" s="50">
        <v>2</v>
      </c>
      <c r="K27" s="50">
        <v>0</v>
      </c>
      <c r="L27" s="50">
        <v>2</v>
      </c>
      <c r="M27" s="358">
        <v>13.33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1</v>
      </c>
      <c r="T27" s="50">
        <v>2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1</v>
      </c>
      <c r="U28" s="50">
        <v>-1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5</v>
      </c>
      <c r="H29" s="50">
        <v>0</v>
      </c>
      <c r="I29" s="50">
        <v>5</v>
      </c>
      <c r="J29" s="50">
        <v>6</v>
      </c>
      <c r="K29" s="50">
        <v>0</v>
      </c>
      <c r="L29" s="50">
        <v>6</v>
      </c>
      <c r="M29" s="358">
        <v>54.55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760</v>
      </c>
      <c r="D30" s="50" t="s">
        <v>66</v>
      </c>
      <c r="E30" s="50">
        <v>163</v>
      </c>
      <c r="F30" s="50">
        <v>9</v>
      </c>
      <c r="G30" s="50">
        <v>2</v>
      </c>
      <c r="H30" s="50">
        <v>0</v>
      </c>
      <c r="I30" s="50">
        <v>2</v>
      </c>
      <c r="J30" s="50">
        <v>5</v>
      </c>
      <c r="K30" s="50">
        <v>0</v>
      </c>
      <c r="L30" s="50">
        <v>5</v>
      </c>
      <c r="M30" s="358">
        <v>55.56</v>
      </c>
      <c r="N30" s="44"/>
      <c r="O30" s="50">
        <v>0</v>
      </c>
      <c r="P30" s="50">
        <v>1</v>
      </c>
      <c r="Q30" s="50">
        <v>0</v>
      </c>
      <c r="R30" s="50">
        <v>1</v>
      </c>
      <c r="S30" s="50">
        <v>1</v>
      </c>
      <c r="T30" s="50">
        <v>0</v>
      </c>
      <c r="U30" s="50">
        <v>1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506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1</v>
      </c>
      <c r="U31" s="50">
        <v>0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92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1007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450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506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421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421</v>
      </c>
      <c r="D37" s="50" t="s">
        <v>77</v>
      </c>
      <c r="E37" s="50">
        <v>89</v>
      </c>
      <c r="F37" s="50">
        <v>5</v>
      </c>
      <c r="G37" s="50">
        <v>2</v>
      </c>
      <c r="H37" s="50">
        <v>0</v>
      </c>
      <c r="I37" s="50">
        <v>2</v>
      </c>
      <c r="J37" s="50">
        <v>2</v>
      </c>
      <c r="K37" s="50">
        <v>0</v>
      </c>
      <c r="L37" s="50">
        <v>2</v>
      </c>
      <c r="M37" s="358">
        <v>40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1</v>
      </c>
      <c r="U37" s="50">
        <v>-1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421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3</v>
      </c>
      <c r="K38" s="50">
        <v>0</v>
      </c>
      <c r="L38" s="50">
        <v>3</v>
      </c>
      <c r="M38" s="358">
        <v>21.43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2</v>
      </c>
      <c r="U38" s="50">
        <v>-1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163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3</v>
      </c>
      <c r="K39" s="50">
        <v>0</v>
      </c>
      <c r="L39" s="50">
        <v>3</v>
      </c>
      <c r="M39" s="358">
        <v>30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24</v>
      </c>
      <c r="B40" s="50">
        <v>2045</v>
      </c>
      <c r="C40" s="50" t="s">
        <v>285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6</v>
      </c>
      <c r="K40" s="50">
        <v>0</v>
      </c>
      <c r="L40" s="50">
        <v>6</v>
      </c>
      <c r="M40" s="358">
        <v>100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2</v>
      </c>
      <c r="T40" s="50">
        <v>0</v>
      </c>
      <c r="U40" s="50">
        <v>2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780</v>
      </c>
      <c r="D42" s="50" t="s">
        <v>84</v>
      </c>
      <c r="E42" s="50">
        <v>145</v>
      </c>
      <c r="F42" s="50">
        <v>8</v>
      </c>
      <c r="G42" s="50">
        <v>0</v>
      </c>
      <c r="H42" s="50">
        <v>0</v>
      </c>
      <c r="I42" s="50">
        <v>0</v>
      </c>
      <c r="J42" s="50">
        <v>5</v>
      </c>
      <c r="K42" s="50">
        <v>0</v>
      </c>
      <c r="L42" s="50">
        <v>5</v>
      </c>
      <c r="M42" s="358">
        <v>62.5</v>
      </c>
      <c r="N42" s="44"/>
      <c r="O42" s="50">
        <v>0</v>
      </c>
      <c r="P42" s="50">
        <v>0</v>
      </c>
      <c r="Q42" s="50">
        <v>1</v>
      </c>
      <c r="R42" s="50">
        <v>-1</v>
      </c>
      <c r="S42" s="50">
        <v>2</v>
      </c>
      <c r="T42" s="50">
        <v>1</v>
      </c>
      <c r="U42" s="50">
        <v>1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367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0</v>
      </c>
      <c r="Q43" s="50">
        <v>1</v>
      </c>
      <c r="R43" s="50">
        <v>-1</v>
      </c>
      <c r="S43" s="50">
        <v>5</v>
      </c>
      <c r="T43" s="50">
        <v>1</v>
      </c>
      <c r="U43" s="50">
        <v>4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762</v>
      </c>
      <c r="D44" s="50" t="s">
        <v>87</v>
      </c>
      <c r="E44" s="50">
        <v>168</v>
      </c>
      <c r="F44" s="50">
        <v>9</v>
      </c>
      <c r="G44" s="50">
        <v>2</v>
      </c>
      <c r="H44" s="50">
        <v>0</v>
      </c>
      <c r="I44" s="50">
        <v>2</v>
      </c>
      <c r="J44" s="50">
        <v>3</v>
      </c>
      <c r="K44" s="50">
        <v>0</v>
      </c>
      <c r="L44" s="50">
        <v>3</v>
      </c>
      <c r="M44" s="358">
        <v>33.33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1</v>
      </c>
      <c r="T44" s="50">
        <v>0</v>
      </c>
      <c r="U44" s="50">
        <v>1</v>
      </c>
      <c r="V44" s="359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795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5</v>
      </c>
      <c r="K45" s="50">
        <v>0</v>
      </c>
      <c r="L45" s="50">
        <v>5</v>
      </c>
      <c r="M45" s="358">
        <v>100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145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0</v>
      </c>
      <c r="Q46" s="50">
        <v>1</v>
      </c>
      <c r="R46" s="50">
        <v>-1</v>
      </c>
      <c r="S46" s="50">
        <v>2</v>
      </c>
      <c r="T46" s="50">
        <v>4</v>
      </c>
      <c r="U46" s="50">
        <v>-2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465</v>
      </c>
      <c r="D48" s="50" t="s">
        <v>95</v>
      </c>
      <c r="E48" s="50">
        <v>600</v>
      </c>
      <c r="F48" s="50">
        <v>15</v>
      </c>
      <c r="G48" s="50">
        <v>0</v>
      </c>
      <c r="H48" s="50">
        <v>0</v>
      </c>
      <c r="I48" s="50">
        <v>0</v>
      </c>
      <c r="J48" s="50">
        <v>3</v>
      </c>
      <c r="K48" s="50">
        <v>0</v>
      </c>
      <c r="L48" s="50">
        <v>3</v>
      </c>
      <c r="M48" s="358">
        <v>20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1</v>
      </c>
      <c r="T48" s="50">
        <v>2</v>
      </c>
      <c r="U48" s="50">
        <v>-1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418</v>
      </c>
      <c r="D49" s="50" t="s">
        <v>97</v>
      </c>
      <c r="E49" s="50">
        <v>192</v>
      </c>
      <c r="F49" s="50">
        <v>11</v>
      </c>
      <c r="G49" s="50">
        <v>0</v>
      </c>
      <c r="H49" s="50">
        <v>0</v>
      </c>
      <c r="I49" s="50">
        <v>0</v>
      </c>
      <c r="J49" s="50">
        <v>7</v>
      </c>
      <c r="K49" s="50">
        <v>0</v>
      </c>
      <c r="L49" s="50">
        <v>7</v>
      </c>
      <c r="M49" s="358">
        <v>63.64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506</v>
      </c>
      <c r="D50" s="50" t="s">
        <v>98</v>
      </c>
      <c r="E50" s="50">
        <v>59</v>
      </c>
      <c r="F50" s="50">
        <v>5</v>
      </c>
      <c r="G50" s="50">
        <v>0</v>
      </c>
      <c r="H50" s="50">
        <v>0</v>
      </c>
      <c r="I50" s="50">
        <v>0</v>
      </c>
      <c r="J50" s="50">
        <v>4</v>
      </c>
      <c r="K50" s="50">
        <v>0</v>
      </c>
      <c r="L50" s="50">
        <v>4</v>
      </c>
      <c r="M50" s="358">
        <v>80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1</v>
      </c>
      <c r="T50" s="50">
        <v>0</v>
      </c>
      <c r="U50" s="50">
        <v>1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426</v>
      </c>
      <c r="D51" s="50" t="s">
        <v>100</v>
      </c>
      <c r="E51" s="50">
        <v>420</v>
      </c>
      <c r="F51" s="50">
        <v>15</v>
      </c>
      <c r="G51" s="50">
        <v>3</v>
      </c>
      <c r="H51" s="50">
        <v>0</v>
      </c>
      <c r="I51" s="50">
        <v>3</v>
      </c>
      <c r="J51" s="50">
        <v>9</v>
      </c>
      <c r="K51" s="50">
        <v>0</v>
      </c>
      <c r="L51" s="50">
        <v>9</v>
      </c>
      <c r="M51" s="358">
        <v>60</v>
      </c>
      <c r="N51" s="44"/>
      <c r="O51" s="50">
        <v>0</v>
      </c>
      <c r="P51" s="50">
        <v>1</v>
      </c>
      <c r="Q51" s="50">
        <v>0</v>
      </c>
      <c r="R51" s="50">
        <v>1</v>
      </c>
      <c r="S51" s="50">
        <v>2</v>
      </c>
      <c r="T51" s="50">
        <v>2</v>
      </c>
      <c r="U51" s="50">
        <v>0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139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300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764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8</v>
      </c>
      <c r="K54" s="50">
        <v>0</v>
      </c>
      <c r="L54" s="50">
        <v>8</v>
      </c>
      <c r="M54" s="358">
        <v>114.29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765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766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767</v>
      </c>
      <c r="D57" s="50" t="s">
        <v>110</v>
      </c>
      <c r="E57" s="50">
        <v>549</v>
      </c>
      <c r="F57" s="50">
        <v>15</v>
      </c>
      <c r="G57" s="50">
        <v>2</v>
      </c>
      <c r="H57" s="50">
        <v>0</v>
      </c>
      <c r="I57" s="50">
        <v>2</v>
      </c>
      <c r="J57" s="50">
        <v>8</v>
      </c>
      <c r="K57" s="50">
        <v>0</v>
      </c>
      <c r="L57" s="50">
        <v>8</v>
      </c>
      <c r="M57" s="358">
        <v>53.33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6</v>
      </c>
      <c r="T57" s="50">
        <v>0</v>
      </c>
      <c r="U57" s="50">
        <v>6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248</v>
      </c>
      <c r="D58" s="50" t="s">
        <v>23</v>
      </c>
      <c r="E58" s="50">
        <v>101</v>
      </c>
      <c r="F58" s="50">
        <v>6</v>
      </c>
      <c r="G58" s="50">
        <v>0</v>
      </c>
      <c r="H58" s="50">
        <v>0</v>
      </c>
      <c r="I58" s="50">
        <v>0</v>
      </c>
      <c r="J58" s="50">
        <v>5</v>
      </c>
      <c r="K58" s="50">
        <v>0</v>
      </c>
      <c r="L58" s="50">
        <v>5</v>
      </c>
      <c r="M58" s="358">
        <v>83.33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768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1</v>
      </c>
      <c r="U59" s="50">
        <v>-1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300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2</v>
      </c>
      <c r="U60" s="50">
        <v>-2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155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1</v>
      </c>
      <c r="T61" s="50">
        <v>0</v>
      </c>
      <c r="U61" s="50">
        <v>1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769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224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188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3</v>
      </c>
      <c r="K64" s="50">
        <v>0</v>
      </c>
      <c r="L64" s="50">
        <v>3</v>
      </c>
      <c r="M64" s="358">
        <v>42.86</v>
      </c>
      <c r="N64" s="44"/>
      <c r="O64" s="50">
        <v>0</v>
      </c>
      <c r="P64" s="50">
        <v>0</v>
      </c>
      <c r="Q64" s="50">
        <v>1</v>
      </c>
      <c r="R64" s="50">
        <v>-1</v>
      </c>
      <c r="S64" s="50">
        <v>0</v>
      </c>
      <c r="T64" s="50">
        <v>1</v>
      </c>
      <c r="U64" s="50">
        <v>-1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770</v>
      </c>
      <c r="D65" s="50" t="s">
        <v>121</v>
      </c>
      <c r="E65" s="50">
        <v>119</v>
      </c>
      <c r="F65" s="50">
        <v>7</v>
      </c>
      <c r="G65" s="50">
        <v>1</v>
      </c>
      <c r="H65" s="50">
        <v>0</v>
      </c>
      <c r="I65" s="50">
        <v>1</v>
      </c>
      <c r="J65" s="50">
        <v>3</v>
      </c>
      <c r="K65" s="50">
        <v>0</v>
      </c>
      <c r="L65" s="50">
        <v>3</v>
      </c>
      <c r="M65" s="358">
        <v>42.86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155</v>
      </c>
      <c r="D66" s="50" t="s">
        <v>122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126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0</v>
      </c>
      <c r="Q67" s="50">
        <v>1</v>
      </c>
      <c r="R67" s="50">
        <v>-1</v>
      </c>
      <c r="S67" s="50">
        <v>1</v>
      </c>
      <c r="T67" s="50">
        <v>1</v>
      </c>
      <c r="U67" s="50">
        <v>0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124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157</v>
      </c>
      <c r="D69" s="50" t="s">
        <v>125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1</v>
      </c>
      <c r="R69" s="50">
        <v>-1</v>
      </c>
      <c r="S69" s="50">
        <v>0</v>
      </c>
      <c r="T69" s="50">
        <v>2</v>
      </c>
      <c r="U69" s="50">
        <v>-2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769</v>
      </c>
      <c r="D70" s="50" t="s">
        <v>127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1</v>
      </c>
      <c r="K70" s="50">
        <v>0</v>
      </c>
      <c r="L70" s="50">
        <v>1</v>
      </c>
      <c r="M70" s="358">
        <v>20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1</v>
      </c>
      <c r="U70" s="50">
        <v>-1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228</v>
      </c>
      <c r="D71" s="50" t="s">
        <v>129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2</v>
      </c>
      <c r="K71" s="50">
        <v>0</v>
      </c>
      <c r="L71" s="50">
        <v>2</v>
      </c>
      <c r="M71" s="358">
        <v>25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2</v>
      </c>
      <c r="T71" s="50">
        <v>0</v>
      </c>
      <c r="U71" s="50">
        <v>2</v>
      </c>
      <c r="V71" s="359">
        <v>0</v>
      </c>
      <c r="W71" s="44"/>
    </row>
    <row r="72" spans="1:23" ht="29.1" customHeight="1">
      <c r="A72" s="50" t="s">
        <v>24</v>
      </c>
      <c r="B72" s="50">
        <v>2778</v>
      </c>
      <c r="C72" s="50" t="s">
        <v>224</v>
      </c>
      <c r="D72" s="50" t="s">
        <v>130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10</v>
      </c>
      <c r="K72" s="50">
        <v>0</v>
      </c>
      <c r="L72" s="50">
        <v>10</v>
      </c>
      <c r="M72" s="358">
        <v>166.67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1</v>
      </c>
      <c r="T72" s="50">
        <v>0</v>
      </c>
      <c r="U72" s="50">
        <v>1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771</v>
      </c>
      <c r="D73" s="50" t="s">
        <v>131</v>
      </c>
      <c r="E73" s="50">
        <v>221</v>
      </c>
      <c r="F73" s="50">
        <v>12</v>
      </c>
      <c r="G73" s="50">
        <v>1</v>
      </c>
      <c r="H73" s="50">
        <v>0</v>
      </c>
      <c r="I73" s="50">
        <v>1</v>
      </c>
      <c r="J73" s="50">
        <v>4</v>
      </c>
      <c r="K73" s="50">
        <v>0</v>
      </c>
      <c r="L73" s="50">
        <v>4</v>
      </c>
      <c r="M73" s="358">
        <v>33.33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1</v>
      </c>
      <c r="T73" s="50">
        <v>2</v>
      </c>
      <c r="U73" s="50">
        <v>-1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1159</v>
      </c>
      <c r="D74" s="50" t="s">
        <v>133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58">
        <v>40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440</v>
      </c>
      <c r="D75" s="50" t="s">
        <v>134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1</v>
      </c>
      <c r="K75" s="50">
        <v>0</v>
      </c>
      <c r="L75" s="50">
        <v>1</v>
      </c>
      <c r="M75" s="358">
        <v>20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143</v>
      </c>
      <c r="D76" s="50" t="s">
        <v>136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3</v>
      </c>
      <c r="K76" s="50">
        <v>0</v>
      </c>
      <c r="L76" s="50">
        <v>3</v>
      </c>
      <c r="M76" s="358">
        <v>20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1</v>
      </c>
      <c r="T76" s="50">
        <v>0</v>
      </c>
      <c r="U76" s="50">
        <v>1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224</v>
      </c>
      <c r="D77" s="50" t="s">
        <v>138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772</v>
      </c>
      <c r="D78" s="50" t="s">
        <v>140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500</v>
      </c>
      <c r="D79" s="50" t="s">
        <v>141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0</v>
      </c>
      <c r="U79" s="50">
        <v>1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367</v>
      </c>
      <c r="D80" s="50" t="s">
        <v>142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3</v>
      </c>
      <c r="K80" s="50">
        <v>0</v>
      </c>
      <c r="L80" s="50">
        <v>3</v>
      </c>
      <c r="M80" s="358">
        <v>20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1</v>
      </c>
      <c r="T80" s="50">
        <v>2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353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367</v>
      </c>
      <c r="D82" s="50" t="s">
        <v>144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440</v>
      </c>
      <c r="D83" s="50" t="s">
        <v>146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1</v>
      </c>
      <c r="T83" s="50">
        <v>0</v>
      </c>
      <c r="U83" s="50">
        <v>1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147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766</v>
      </c>
      <c r="D85" s="50" t="s">
        <v>148</v>
      </c>
      <c r="E85" s="50">
        <v>251</v>
      </c>
      <c r="F85" s="50">
        <v>13</v>
      </c>
      <c r="G85" s="50">
        <v>5</v>
      </c>
      <c r="H85" s="50">
        <v>0</v>
      </c>
      <c r="I85" s="50">
        <v>5</v>
      </c>
      <c r="J85" s="50">
        <v>5</v>
      </c>
      <c r="K85" s="50">
        <v>0</v>
      </c>
      <c r="L85" s="50">
        <v>5</v>
      </c>
      <c r="M85" s="358">
        <v>38.46</v>
      </c>
      <c r="N85" s="44"/>
      <c r="O85" s="50">
        <v>0</v>
      </c>
      <c r="P85" s="50">
        <v>0</v>
      </c>
      <c r="Q85" s="50">
        <v>1</v>
      </c>
      <c r="R85" s="50">
        <v>-1</v>
      </c>
      <c r="S85" s="50">
        <v>0</v>
      </c>
      <c r="T85" s="50">
        <v>2</v>
      </c>
      <c r="U85" s="50">
        <v>-2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150</v>
      </c>
      <c r="E86" s="50">
        <v>169</v>
      </c>
      <c r="F86" s="50">
        <v>10</v>
      </c>
      <c r="G86" s="50">
        <v>0</v>
      </c>
      <c r="H86" s="50">
        <v>0</v>
      </c>
      <c r="I86" s="50">
        <v>0</v>
      </c>
      <c r="J86" s="50">
        <v>3</v>
      </c>
      <c r="K86" s="50">
        <v>0</v>
      </c>
      <c r="L86" s="50">
        <v>3</v>
      </c>
      <c r="M86" s="358">
        <v>30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774</v>
      </c>
      <c r="D87" s="50" t="s">
        <v>152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1</v>
      </c>
      <c r="K87" s="50">
        <v>0</v>
      </c>
      <c r="L87" s="50">
        <v>1</v>
      </c>
      <c r="M87" s="358">
        <v>8.33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1</v>
      </c>
      <c r="T88" s="50">
        <v>0</v>
      </c>
      <c r="U88" s="50">
        <v>1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465</v>
      </c>
      <c r="D89" s="50" t="s">
        <v>154</v>
      </c>
      <c r="E89" s="50">
        <v>274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0</v>
      </c>
      <c r="L89" s="50">
        <v>2</v>
      </c>
      <c r="M89" s="35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801</v>
      </c>
      <c r="D90" s="50" t="s">
        <v>156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264</v>
      </c>
      <c r="D91" s="50" t="s">
        <v>147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2</v>
      </c>
      <c r="K91" s="50">
        <v>0</v>
      </c>
      <c r="L91" s="50">
        <v>2</v>
      </c>
      <c r="M91" s="358">
        <v>40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2</v>
      </c>
      <c r="T91" s="50">
        <v>0</v>
      </c>
      <c r="U91" s="50">
        <v>2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767</v>
      </c>
      <c r="D92" s="50" t="s">
        <v>158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440</v>
      </c>
      <c r="D93" s="50" t="s">
        <v>146</v>
      </c>
      <c r="E93" s="50">
        <v>268</v>
      </c>
      <c r="F93" s="50">
        <v>15</v>
      </c>
      <c r="G93" s="50">
        <v>1</v>
      </c>
      <c r="H93" s="50">
        <v>0</v>
      </c>
      <c r="I93" s="50">
        <v>1</v>
      </c>
      <c r="J93" s="50">
        <v>6</v>
      </c>
      <c r="K93" s="50">
        <v>0</v>
      </c>
      <c r="L93" s="50">
        <v>6</v>
      </c>
      <c r="M93" s="358">
        <v>40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1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340</v>
      </c>
      <c r="D94" s="50" t="s">
        <v>47</v>
      </c>
      <c r="E94" s="50">
        <v>77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449</v>
      </c>
      <c r="D95" s="50" t="s">
        <v>160</v>
      </c>
      <c r="E95" s="50">
        <v>52</v>
      </c>
      <c r="F95" s="50">
        <v>5</v>
      </c>
      <c r="G95" s="50">
        <v>0</v>
      </c>
      <c r="H95" s="50">
        <v>0</v>
      </c>
      <c r="I95" s="50">
        <v>0</v>
      </c>
      <c r="J95" s="50">
        <v>7</v>
      </c>
      <c r="K95" s="50">
        <v>0</v>
      </c>
      <c r="L95" s="50">
        <v>7</v>
      </c>
      <c r="M95" s="358">
        <v>140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776</v>
      </c>
      <c r="D96" s="50" t="s">
        <v>162</v>
      </c>
      <c r="E96" s="50">
        <v>134</v>
      </c>
      <c r="F96" s="50">
        <v>8</v>
      </c>
      <c r="G96" s="50">
        <v>10</v>
      </c>
      <c r="H96" s="50">
        <v>0</v>
      </c>
      <c r="I96" s="50">
        <v>10</v>
      </c>
      <c r="J96" s="50">
        <v>10</v>
      </c>
      <c r="K96" s="50">
        <v>0</v>
      </c>
      <c r="L96" s="50">
        <v>10</v>
      </c>
      <c r="M96" s="358">
        <v>125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1</v>
      </c>
      <c r="T96" s="50">
        <v>0</v>
      </c>
      <c r="U96" s="50">
        <v>1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164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2</v>
      </c>
      <c r="U97" s="50">
        <v>-2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163</v>
      </c>
      <c r="D98" s="50" t="s">
        <v>165</v>
      </c>
      <c r="E98" s="50">
        <v>262</v>
      </c>
      <c r="F98" s="50">
        <v>14</v>
      </c>
      <c r="G98" s="50">
        <v>0</v>
      </c>
      <c r="H98" s="50">
        <v>0</v>
      </c>
      <c r="I98" s="50">
        <v>0</v>
      </c>
      <c r="J98" s="50">
        <v>10</v>
      </c>
      <c r="K98" s="50">
        <v>0</v>
      </c>
      <c r="L98" s="50">
        <v>10</v>
      </c>
      <c r="M98" s="358">
        <v>71.430000000000007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307</v>
      </c>
      <c r="D99" s="50" t="s">
        <v>167</v>
      </c>
      <c r="E99" s="50">
        <v>207</v>
      </c>
      <c r="F99" s="50">
        <v>12</v>
      </c>
      <c r="G99" s="50">
        <v>1</v>
      </c>
      <c r="H99" s="50">
        <v>0</v>
      </c>
      <c r="I99" s="50">
        <v>1</v>
      </c>
      <c r="J99" s="50">
        <v>5</v>
      </c>
      <c r="K99" s="50">
        <v>0</v>
      </c>
      <c r="L99" s="50">
        <v>5</v>
      </c>
      <c r="M99" s="358">
        <v>41.67</v>
      </c>
      <c r="N99" s="44"/>
      <c r="O99" s="50">
        <v>0</v>
      </c>
      <c r="P99" s="50">
        <v>1</v>
      </c>
      <c r="Q99" s="50">
        <v>1</v>
      </c>
      <c r="R99" s="50">
        <v>0</v>
      </c>
      <c r="S99" s="50">
        <v>2</v>
      </c>
      <c r="T99" s="50">
        <v>1</v>
      </c>
      <c r="U99" s="50">
        <v>1</v>
      </c>
      <c r="V99" s="359">
        <v>0</v>
      </c>
      <c r="W99" s="44"/>
    </row>
    <row r="100" spans="1:23" ht="29.1" customHeight="1">
      <c r="A100" s="50" t="s">
        <v>24</v>
      </c>
      <c r="B100" s="50">
        <v>3229</v>
      </c>
      <c r="C100" s="50" t="s">
        <v>1159</v>
      </c>
      <c r="D100" s="50" t="s">
        <v>169</v>
      </c>
      <c r="E100" s="50">
        <v>114</v>
      </c>
      <c r="F100" s="50">
        <v>6</v>
      </c>
      <c r="G100" s="50">
        <v>0</v>
      </c>
      <c r="H100" s="50">
        <v>0</v>
      </c>
      <c r="I100" s="50">
        <v>0</v>
      </c>
      <c r="J100" s="50">
        <v>6</v>
      </c>
      <c r="K100" s="50">
        <v>0</v>
      </c>
      <c r="L100" s="50">
        <v>6</v>
      </c>
      <c r="M100" s="358">
        <v>100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465</v>
      </c>
      <c r="D101" s="50" t="s">
        <v>170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188</v>
      </c>
      <c r="D102" s="50" t="s">
        <v>171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172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139</v>
      </c>
      <c r="D104" s="50" t="s">
        <v>173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175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2</v>
      </c>
      <c r="K105" s="50">
        <v>0</v>
      </c>
      <c r="L105" s="50">
        <v>2</v>
      </c>
      <c r="M105" s="358">
        <v>40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2</v>
      </c>
      <c r="T105" s="50">
        <v>1</v>
      </c>
      <c r="U105" s="50">
        <v>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177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1</v>
      </c>
      <c r="K106" s="50">
        <v>0</v>
      </c>
      <c r="L106" s="50">
        <v>1</v>
      </c>
      <c r="M106" s="358">
        <v>10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465</v>
      </c>
      <c r="D107" s="50" t="s">
        <v>178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2</v>
      </c>
      <c r="K107" s="50">
        <v>0</v>
      </c>
      <c r="L107" s="50">
        <v>2</v>
      </c>
      <c r="M107" s="358">
        <v>25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2</v>
      </c>
      <c r="U107" s="50">
        <v>-2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195</v>
      </c>
      <c r="D108" s="50" t="s">
        <v>180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1</v>
      </c>
      <c r="U108" s="50">
        <v>-1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695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292</v>
      </c>
      <c r="D110" s="50" t="s">
        <v>183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3</v>
      </c>
      <c r="K110" s="50">
        <v>0</v>
      </c>
      <c r="L110" s="50">
        <v>3</v>
      </c>
      <c r="M110" s="358">
        <v>60</v>
      </c>
      <c r="N110" s="44"/>
      <c r="O110" s="50">
        <v>0</v>
      </c>
      <c r="P110" s="50">
        <v>0</v>
      </c>
      <c r="Q110" s="50">
        <v>1</v>
      </c>
      <c r="R110" s="50">
        <v>-1</v>
      </c>
      <c r="S110" s="50">
        <v>0</v>
      </c>
      <c r="T110" s="50">
        <v>4</v>
      </c>
      <c r="U110" s="50">
        <v>-4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768</v>
      </c>
      <c r="D111" s="50" t="s">
        <v>184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426</v>
      </c>
      <c r="D112" s="50" t="s">
        <v>185</v>
      </c>
      <c r="E112" s="50">
        <v>268</v>
      </c>
      <c r="F112" s="50">
        <v>15</v>
      </c>
      <c r="G112" s="50">
        <v>1</v>
      </c>
      <c r="H112" s="50">
        <v>0</v>
      </c>
      <c r="I112" s="50">
        <v>1</v>
      </c>
      <c r="J112" s="50">
        <v>1</v>
      </c>
      <c r="K112" s="50">
        <v>0</v>
      </c>
      <c r="L112" s="50">
        <v>1</v>
      </c>
      <c r="M112" s="358">
        <v>6.67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155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279</v>
      </c>
      <c r="D114" s="50" t="s">
        <v>186</v>
      </c>
      <c r="E114" s="50">
        <v>135</v>
      </c>
      <c r="F114" s="50">
        <v>8</v>
      </c>
      <c r="G114" s="50">
        <v>0</v>
      </c>
      <c r="H114" s="50">
        <v>0</v>
      </c>
      <c r="I114" s="50">
        <v>0</v>
      </c>
      <c r="J114" s="50">
        <v>3</v>
      </c>
      <c r="K114" s="50">
        <v>0</v>
      </c>
      <c r="L114" s="50">
        <v>3</v>
      </c>
      <c r="M114" s="358">
        <v>37.5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3</v>
      </c>
      <c r="T114" s="50">
        <v>2</v>
      </c>
      <c r="U114" s="50">
        <v>1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450</v>
      </c>
      <c r="D115" s="50" t="s">
        <v>187</v>
      </c>
      <c r="E115" s="50">
        <v>192</v>
      </c>
      <c r="F115" s="50">
        <v>11</v>
      </c>
      <c r="G115" s="50">
        <v>1</v>
      </c>
      <c r="H115" s="50">
        <v>0</v>
      </c>
      <c r="I115" s="50">
        <v>1</v>
      </c>
      <c r="J115" s="50">
        <v>1</v>
      </c>
      <c r="K115" s="50">
        <v>0</v>
      </c>
      <c r="L115" s="50">
        <v>1</v>
      </c>
      <c r="M115" s="358">
        <v>9.09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359</v>
      </c>
      <c r="D116" s="50" t="s">
        <v>189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1</v>
      </c>
      <c r="K116" s="50">
        <v>0</v>
      </c>
      <c r="L116" s="50">
        <v>1</v>
      </c>
      <c r="M116" s="358">
        <v>8.33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190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3</v>
      </c>
      <c r="K117" s="50">
        <v>0</v>
      </c>
      <c r="L117" s="50">
        <v>3</v>
      </c>
      <c r="M117" s="358">
        <v>50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1501</v>
      </c>
      <c r="D118" s="50" t="s">
        <v>192</v>
      </c>
      <c r="E118" s="50">
        <v>238</v>
      </c>
      <c r="F118" s="50">
        <v>13</v>
      </c>
      <c r="G118" s="50">
        <v>0</v>
      </c>
      <c r="H118" s="50">
        <v>0</v>
      </c>
      <c r="I118" s="50">
        <v>0</v>
      </c>
      <c r="J118" s="50">
        <v>4</v>
      </c>
      <c r="K118" s="50">
        <v>0</v>
      </c>
      <c r="L118" s="50">
        <v>4</v>
      </c>
      <c r="M118" s="358">
        <v>30.77</v>
      </c>
      <c r="N118" s="44"/>
      <c r="O118" s="50">
        <v>0</v>
      </c>
      <c r="P118" s="50">
        <v>0</v>
      </c>
      <c r="Q118" s="50">
        <v>1</v>
      </c>
      <c r="R118" s="50">
        <v>-1</v>
      </c>
      <c r="S118" s="50">
        <v>0</v>
      </c>
      <c r="T118" s="50">
        <v>1</v>
      </c>
      <c r="U118" s="50">
        <v>-1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271</v>
      </c>
      <c r="D119" s="50" t="s">
        <v>193</v>
      </c>
      <c r="E119" s="50">
        <v>111</v>
      </c>
      <c r="F119" s="50">
        <v>6</v>
      </c>
      <c r="G119" s="50">
        <v>2</v>
      </c>
      <c r="H119" s="50">
        <v>0</v>
      </c>
      <c r="I119" s="50">
        <v>2</v>
      </c>
      <c r="J119" s="50">
        <v>4</v>
      </c>
      <c r="K119" s="50">
        <v>0</v>
      </c>
      <c r="L119" s="50">
        <v>4</v>
      </c>
      <c r="M119" s="358">
        <v>66.67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2</v>
      </c>
      <c r="U119" s="50">
        <v>-2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194</v>
      </c>
      <c r="E120" s="50">
        <v>129</v>
      </c>
      <c r="F120" s="50">
        <v>7</v>
      </c>
      <c r="G120" s="50">
        <v>1</v>
      </c>
      <c r="H120" s="50">
        <v>0</v>
      </c>
      <c r="I120" s="50">
        <v>1</v>
      </c>
      <c r="J120" s="50">
        <v>5</v>
      </c>
      <c r="K120" s="50">
        <v>0</v>
      </c>
      <c r="L120" s="50">
        <v>5</v>
      </c>
      <c r="M120" s="358">
        <v>71.430000000000007</v>
      </c>
      <c r="N120" s="44"/>
      <c r="O120" s="50">
        <v>0</v>
      </c>
      <c r="P120" s="50">
        <v>1</v>
      </c>
      <c r="Q120" s="50">
        <v>0</v>
      </c>
      <c r="R120" s="50">
        <v>1</v>
      </c>
      <c r="S120" s="50">
        <v>3</v>
      </c>
      <c r="T120" s="50">
        <v>1</v>
      </c>
      <c r="U120" s="50">
        <v>2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92</v>
      </c>
      <c r="D121" s="50" t="s">
        <v>196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418</v>
      </c>
      <c r="D122" s="50" t="s">
        <v>197</v>
      </c>
      <c r="E122" s="50">
        <v>319</v>
      </c>
      <c r="F122" s="50">
        <v>15</v>
      </c>
      <c r="G122" s="50">
        <v>0</v>
      </c>
      <c r="H122" s="50">
        <v>0</v>
      </c>
      <c r="I122" s="50">
        <v>0</v>
      </c>
      <c r="J122" s="50">
        <v>18</v>
      </c>
      <c r="K122" s="50">
        <v>0</v>
      </c>
      <c r="L122" s="50">
        <v>18</v>
      </c>
      <c r="M122" s="358">
        <v>120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778</v>
      </c>
      <c r="D123" s="50" t="s">
        <v>198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161</v>
      </c>
      <c r="D124" s="50" t="s">
        <v>199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220</v>
      </c>
      <c r="D125" s="50" t="s">
        <v>200</v>
      </c>
      <c r="E125" s="50">
        <v>66</v>
      </c>
      <c r="F125" s="50">
        <v>5</v>
      </c>
      <c r="G125" s="50">
        <v>0</v>
      </c>
      <c r="H125" s="50">
        <v>0</v>
      </c>
      <c r="I125" s="50">
        <v>0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24</v>
      </c>
      <c r="B126" s="50">
        <v>3558</v>
      </c>
      <c r="C126" s="50" t="s">
        <v>513</v>
      </c>
      <c r="D126" s="50" t="s">
        <v>201</v>
      </c>
      <c r="E126" s="50">
        <v>75</v>
      </c>
      <c r="F126" s="50">
        <v>5</v>
      </c>
      <c r="G126" s="50">
        <v>1</v>
      </c>
      <c r="H126" s="50">
        <v>0</v>
      </c>
      <c r="I126" s="50">
        <v>1</v>
      </c>
      <c r="J126" s="50">
        <v>6</v>
      </c>
      <c r="K126" s="50">
        <v>0</v>
      </c>
      <c r="L126" s="50">
        <v>6</v>
      </c>
      <c r="M126" s="358">
        <v>120</v>
      </c>
      <c r="N126" s="44"/>
      <c r="O126" s="50">
        <v>0</v>
      </c>
      <c r="P126" s="50">
        <v>1</v>
      </c>
      <c r="Q126" s="50">
        <v>0</v>
      </c>
      <c r="R126" s="50">
        <v>1</v>
      </c>
      <c r="S126" s="50">
        <v>1</v>
      </c>
      <c r="T126" s="50">
        <v>0</v>
      </c>
      <c r="U126" s="50">
        <v>1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1033</v>
      </c>
      <c r="D127" s="50" t="s">
        <v>31</v>
      </c>
      <c r="E127" s="50">
        <v>133</v>
      </c>
      <c r="F127" s="50">
        <v>7</v>
      </c>
      <c r="G127" s="50">
        <v>1</v>
      </c>
      <c r="H127" s="50">
        <v>0</v>
      </c>
      <c r="I127" s="50">
        <v>1</v>
      </c>
      <c r="J127" s="50">
        <v>1</v>
      </c>
      <c r="K127" s="50">
        <v>0</v>
      </c>
      <c r="L127" s="50">
        <v>1</v>
      </c>
      <c r="M127" s="358">
        <v>14.29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248</v>
      </c>
      <c r="D128" s="50" t="s">
        <v>203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364</v>
      </c>
      <c r="D129" s="50" t="s">
        <v>205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2</v>
      </c>
      <c r="K129" s="50">
        <v>0</v>
      </c>
      <c r="L129" s="50">
        <v>2</v>
      </c>
      <c r="M129" s="358">
        <v>22.22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2</v>
      </c>
      <c r="T129" s="50">
        <v>2</v>
      </c>
      <c r="U129" s="50">
        <v>0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421</v>
      </c>
      <c r="D130" s="50" t="s">
        <v>206</v>
      </c>
      <c r="E130" s="50">
        <v>75</v>
      </c>
      <c r="F130" s="50">
        <v>5</v>
      </c>
      <c r="G130" s="50">
        <v>1</v>
      </c>
      <c r="H130" s="50">
        <v>0</v>
      </c>
      <c r="I130" s="50">
        <v>1</v>
      </c>
      <c r="J130" s="50">
        <v>1</v>
      </c>
      <c r="K130" s="50">
        <v>0</v>
      </c>
      <c r="L130" s="50">
        <v>1</v>
      </c>
      <c r="M130" s="358">
        <v>20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195</v>
      </c>
      <c r="D131" s="50" t="s">
        <v>207</v>
      </c>
      <c r="E131" s="50">
        <v>190</v>
      </c>
      <c r="F131" s="50">
        <v>11</v>
      </c>
      <c r="G131" s="50">
        <v>0</v>
      </c>
      <c r="H131" s="50">
        <v>0</v>
      </c>
      <c r="I131" s="50">
        <v>0</v>
      </c>
      <c r="J131" s="50">
        <v>10</v>
      </c>
      <c r="K131" s="50">
        <v>0</v>
      </c>
      <c r="L131" s="50">
        <v>10</v>
      </c>
      <c r="M131" s="358">
        <v>90.91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1</v>
      </c>
      <c r="T131" s="50">
        <v>0</v>
      </c>
      <c r="U131" s="50">
        <v>1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779</v>
      </c>
      <c r="D132" s="50" t="s">
        <v>208</v>
      </c>
      <c r="E132" s="50">
        <v>82</v>
      </c>
      <c r="F132" s="50">
        <v>5</v>
      </c>
      <c r="G132" s="50">
        <v>0</v>
      </c>
      <c r="H132" s="50">
        <v>0</v>
      </c>
      <c r="I132" s="50">
        <v>0</v>
      </c>
      <c r="J132" s="50">
        <v>7</v>
      </c>
      <c r="K132" s="50">
        <v>0</v>
      </c>
      <c r="L132" s="50">
        <v>7</v>
      </c>
      <c r="M132" s="358">
        <v>140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1</v>
      </c>
      <c r="T132" s="50">
        <v>0</v>
      </c>
      <c r="U132" s="50">
        <v>1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282</v>
      </c>
      <c r="D133" s="50" t="s">
        <v>33</v>
      </c>
      <c r="E133" s="50">
        <v>211</v>
      </c>
      <c r="F133" s="50">
        <v>12</v>
      </c>
      <c r="G133" s="50">
        <v>0</v>
      </c>
      <c r="H133" s="50">
        <v>0</v>
      </c>
      <c r="I133" s="50">
        <v>0</v>
      </c>
      <c r="J133" s="50">
        <v>3</v>
      </c>
      <c r="K133" s="50">
        <v>0</v>
      </c>
      <c r="L133" s="50">
        <v>3</v>
      </c>
      <c r="M133" s="358">
        <v>25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768</v>
      </c>
      <c r="D134" s="50" t="s">
        <v>210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211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159</v>
      </c>
      <c r="D136" s="50" t="s">
        <v>212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3</v>
      </c>
      <c r="K136" s="50">
        <v>0</v>
      </c>
      <c r="L136" s="50">
        <v>3</v>
      </c>
      <c r="M136" s="358">
        <v>33.33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2</v>
      </c>
      <c r="U136" s="50">
        <v>-1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380</v>
      </c>
      <c r="D137" s="50" t="s">
        <v>141</v>
      </c>
      <c r="E137" s="50">
        <v>142</v>
      </c>
      <c r="F137" s="50">
        <v>8</v>
      </c>
      <c r="G137" s="50">
        <v>1</v>
      </c>
      <c r="H137" s="50">
        <v>0</v>
      </c>
      <c r="I137" s="50">
        <v>1</v>
      </c>
      <c r="J137" s="50">
        <v>4</v>
      </c>
      <c r="K137" s="50">
        <v>0</v>
      </c>
      <c r="L137" s="50">
        <v>4</v>
      </c>
      <c r="M137" s="358">
        <v>50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1</v>
      </c>
      <c r="U137" s="50">
        <v>0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327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1</v>
      </c>
      <c r="K138" s="50">
        <v>0</v>
      </c>
      <c r="L138" s="50">
        <v>1</v>
      </c>
      <c r="M138" s="358">
        <v>10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24</v>
      </c>
      <c r="B140" s="50">
        <v>4183</v>
      </c>
      <c r="C140" s="50" t="s">
        <v>174</v>
      </c>
      <c r="D140" s="50" t="s">
        <v>216</v>
      </c>
      <c r="E140" s="50">
        <v>544</v>
      </c>
      <c r="F140" s="50">
        <v>15</v>
      </c>
      <c r="G140" s="50">
        <v>6</v>
      </c>
      <c r="H140" s="50">
        <v>0</v>
      </c>
      <c r="I140" s="50">
        <v>6</v>
      </c>
      <c r="J140" s="50">
        <v>20</v>
      </c>
      <c r="K140" s="50">
        <v>0</v>
      </c>
      <c r="L140" s="50">
        <v>20</v>
      </c>
      <c r="M140" s="358">
        <v>133.33000000000001</v>
      </c>
      <c r="N140" s="44"/>
      <c r="O140" s="50">
        <v>0</v>
      </c>
      <c r="P140" s="50">
        <v>0</v>
      </c>
      <c r="Q140" s="50">
        <v>1</v>
      </c>
      <c r="R140" s="50">
        <v>-1</v>
      </c>
      <c r="S140" s="50">
        <v>0</v>
      </c>
      <c r="T140" s="50">
        <v>2</v>
      </c>
      <c r="U140" s="50">
        <v>-2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218</v>
      </c>
      <c r="E141" s="50">
        <v>393</v>
      </c>
      <c r="F141" s="50">
        <v>15</v>
      </c>
      <c r="G141" s="50">
        <v>0</v>
      </c>
      <c r="H141" s="50">
        <v>0</v>
      </c>
      <c r="I141" s="50">
        <v>0</v>
      </c>
      <c r="J141" s="50">
        <v>7</v>
      </c>
      <c r="K141" s="50">
        <v>0</v>
      </c>
      <c r="L141" s="50">
        <v>7</v>
      </c>
      <c r="M141" s="358">
        <v>46.67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4</v>
      </c>
      <c r="T141" s="50">
        <v>1</v>
      </c>
      <c r="U141" s="50">
        <v>3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374</v>
      </c>
      <c r="D142" s="50" t="s">
        <v>27</v>
      </c>
      <c r="E142" s="50">
        <v>124</v>
      </c>
      <c r="F142" s="50">
        <v>7</v>
      </c>
      <c r="G142" s="50">
        <v>0</v>
      </c>
      <c r="H142" s="50">
        <v>0</v>
      </c>
      <c r="I142" s="50">
        <v>0</v>
      </c>
      <c r="J142" s="50">
        <v>2</v>
      </c>
      <c r="K142" s="50">
        <v>0</v>
      </c>
      <c r="L142" s="50">
        <v>2</v>
      </c>
      <c r="M142" s="358">
        <v>28.57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4</v>
      </c>
      <c r="U142" s="50">
        <v>-4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219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58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153</v>
      </c>
      <c r="D144" s="50" t="s">
        <v>27</v>
      </c>
      <c r="E144" s="50">
        <v>162</v>
      </c>
      <c r="F144" s="50">
        <v>9</v>
      </c>
      <c r="G144" s="50">
        <v>1</v>
      </c>
      <c r="H144" s="50">
        <v>0</v>
      </c>
      <c r="I144" s="50">
        <v>1</v>
      </c>
      <c r="J144" s="50">
        <v>10</v>
      </c>
      <c r="K144" s="50">
        <v>0</v>
      </c>
      <c r="L144" s="50">
        <v>10</v>
      </c>
      <c r="M144" s="358">
        <v>111.11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1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780</v>
      </c>
      <c r="D145" s="50" t="s">
        <v>221</v>
      </c>
      <c r="E145" s="50">
        <v>249</v>
      </c>
      <c r="F145" s="50">
        <v>14</v>
      </c>
      <c r="G145" s="50">
        <v>0</v>
      </c>
      <c r="H145" s="50">
        <v>0</v>
      </c>
      <c r="I145" s="50">
        <v>0</v>
      </c>
      <c r="J145" s="50">
        <v>5</v>
      </c>
      <c r="K145" s="50">
        <v>0</v>
      </c>
      <c r="L145" s="50">
        <v>5</v>
      </c>
      <c r="M145" s="358">
        <v>35.71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765</v>
      </c>
      <c r="D146" s="50" t="s">
        <v>222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92</v>
      </c>
      <c r="D148" s="50" t="s">
        <v>225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226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1</v>
      </c>
      <c r="T149" s="50">
        <v>1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202</v>
      </c>
      <c r="D150" s="50" t="s">
        <v>23</v>
      </c>
      <c r="E150" s="50">
        <v>70</v>
      </c>
      <c r="F150" s="50">
        <v>5</v>
      </c>
      <c r="G150" s="50">
        <v>0</v>
      </c>
      <c r="H150" s="50">
        <v>0</v>
      </c>
      <c r="I150" s="50">
        <v>0</v>
      </c>
      <c r="J150" s="50">
        <v>1</v>
      </c>
      <c r="K150" s="50">
        <v>0</v>
      </c>
      <c r="L150" s="50">
        <v>1</v>
      </c>
      <c r="M150" s="358">
        <v>20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790</v>
      </c>
      <c r="D151" s="50" t="s">
        <v>229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2</v>
      </c>
      <c r="K151" s="50">
        <v>0</v>
      </c>
      <c r="L151" s="50">
        <v>2</v>
      </c>
      <c r="M151" s="358">
        <v>40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273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5</v>
      </c>
      <c r="K152" s="50">
        <v>0</v>
      </c>
      <c r="L152" s="50">
        <v>5</v>
      </c>
      <c r="M152" s="358">
        <v>45.45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2</v>
      </c>
      <c r="T152" s="50">
        <v>1</v>
      </c>
      <c r="U152" s="50">
        <v>1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775</v>
      </c>
      <c r="D153" s="50" t="s">
        <v>232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217</v>
      </c>
      <c r="D154" s="50" t="s">
        <v>233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4</v>
      </c>
      <c r="K154" s="50">
        <v>0</v>
      </c>
      <c r="L154" s="50">
        <v>4</v>
      </c>
      <c r="M154" s="358">
        <v>40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356</v>
      </c>
      <c r="D155" s="50" t="s">
        <v>59</v>
      </c>
      <c r="E155" s="50">
        <v>155</v>
      </c>
      <c r="F155" s="50">
        <v>8</v>
      </c>
      <c r="G155" s="50">
        <v>1</v>
      </c>
      <c r="H155" s="50">
        <v>0</v>
      </c>
      <c r="I155" s="50">
        <v>1</v>
      </c>
      <c r="J155" s="50">
        <v>4</v>
      </c>
      <c r="K155" s="50">
        <v>0</v>
      </c>
      <c r="L155" s="50">
        <v>4</v>
      </c>
      <c r="M155" s="358">
        <v>50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1038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773</v>
      </c>
      <c r="D157" s="50" t="s">
        <v>141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149</v>
      </c>
      <c r="D158" s="50" t="s">
        <v>236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1</v>
      </c>
      <c r="K158" s="50">
        <v>0</v>
      </c>
      <c r="L158" s="50">
        <v>1</v>
      </c>
      <c r="M158" s="358">
        <v>16.670000000000002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2</v>
      </c>
      <c r="U158" s="50">
        <v>-1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239</v>
      </c>
      <c r="D159" s="50" t="s">
        <v>237</v>
      </c>
      <c r="E159" s="50">
        <v>250</v>
      </c>
      <c r="F159" s="50">
        <v>14</v>
      </c>
      <c r="G159" s="50">
        <v>4</v>
      </c>
      <c r="H159" s="50">
        <v>0</v>
      </c>
      <c r="I159" s="50">
        <v>4</v>
      </c>
      <c r="J159" s="50">
        <v>7</v>
      </c>
      <c r="K159" s="50">
        <v>0</v>
      </c>
      <c r="L159" s="50">
        <v>7</v>
      </c>
      <c r="M159" s="358">
        <v>50</v>
      </c>
      <c r="N159" s="44"/>
      <c r="O159" s="50">
        <v>0</v>
      </c>
      <c r="P159" s="50">
        <v>0</v>
      </c>
      <c r="Q159" s="50">
        <v>1</v>
      </c>
      <c r="R159" s="50">
        <v>-1</v>
      </c>
      <c r="S159" s="50">
        <v>3</v>
      </c>
      <c r="T159" s="50">
        <v>3</v>
      </c>
      <c r="U159" s="50">
        <v>0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760</v>
      </c>
      <c r="D160" s="50" t="s">
        <v>238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342</v>
      </c>
      <c r="D161" s="50" t="s">
        <v>240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139</v>
      </c>
      <c r="D162" s="50" t="s">
        <v>241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242</v>
      </c>
      <c r="E163" s="50">
        <v>126</v>
      </c>
      <c r="F163" s="50">
        <v>7</v>
      </c>
      <c r="G163" s="50">
        <v>0</v>
      </c>
      <c r="H163" s="50">
        <v>0</v>
      </c>
      <c r="I163" s="50">
        <v>0</v>
      </c>
      <c r="J163" s="50">
        <v>2</v>
      </c>
      <c r="K163" s="50">
        <v>0</v>
      </c>
      <c r="L163" s="50">
        <v>2</v>
      </c>
      <c r="M163" s="358">
        <v>28.57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271</v>
      </c>
      <c r="D164" s="50" t="s">
        <v>243</v>
      </c>
      <c r="E164" s="50">
        <v>51</v>
      </c>
      <c r="F164" s="50">
        <v>5</v>
      </c>
      <c r="G164" s="50">
        <v>0</v>
      </c>
      <c r="H164" s="50">
        <v>0</v>
      </c>
      <c r="I164" s="50">
        <v>0</v>
      </c>
      <c r="J164" s="50">
        <v>7</v>
      </c>
      <c r="K164" s="50">
        <v>0</v>
      </c>
      <c r="L164" s="50">
        <v>7</v>
      </c>
      <c r="M164" s="358">
        <v>140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24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7</v>
      </c>
      <c r="H165" s="50">
        <v>0</v>
      </c>
      <c r="I165" s="50">
        <v>7</v>
      </c>
      <c r="J165" s="50">
        <v>13</v>
      </c>
      <c r="K165" s="50">
        <v>0</v>
      </c>
      <c r="L165" s="50">
        <v>13</v>
      </c>
      <c r="M165" s="358">
        <v>100</v>
      </c>
      <c r="N165" s="44"/>
      <c r="O165" s="50">
        <v>0</v>
      </c>
      <c r="P165" s="50">
        <v>1</v>
      </c>
      <c r="Q165" s="50">
        <v>0</v>
      </c>
      <c r="R165" s="50">
        <v>1</v>
      </c>
      <c r="S165" s="50">
        <v>3</v>
      </c>
      <c r="T165" s="50">
        <v>0</v>
      </c>
      <c r="U165" s="50">
        <v>3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781</v>
      </c>
      <c r="D166" s="50" t="s">
        <v>245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228</v>
      </c>
      <c r="D167" s="50" t="s">
        <v>246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3</v>
      </c>
      <c r="K167" s="50">
        <v>0</v>
      </c>
      <c r="L167" s="50">
        <v>3</v>
      </c>
      <c r="M167" s="358">
        <v>42.86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1</v>
      </c>
      <c r="U167" s="50">
        <v>-1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1</v>
      </c>
      <c r="H168" s="50">
        <v>0</v>
      </c>
      <c r="I168" s="50">
        <v>1</v>
      </c>
      <c r="J168" s="50">
        <v>1</v>
      </c>
      <c r="K168" s="50">
        <v>0</v>
      </c>
      <c r="L168" s="50">
        <v>1</v>
      </c>
      <c r="M168" s="358">
        <v>20</v>
      </c>
      <c r="N168" s="44"/>
      <c r="O168" s="50">
        <v>0</v>
      </c>
      <c r="P168" s="50">
        <v>1</v>
      </c>
      <c r="Q168" s="50">
        <v>0</v>
      </c>
      <c r="R168" s="50">
        <v>1</v>
      </c>
      <c r="S168" s="50">
        <v>1</v>
      </c>
      <c r="T168" s="50">
        <v>0</v>
      </c>
      <c r="U168" s="50">
        <v>1</v>
      </c>
      <c r="V168" s="359">
        <v>0</v>
      </c>
      <c r="W168" s="44"/>
    </row>
    <row r="169" spans="1:23" ht="29.1" customHeight="1">
      <c r="A169" s="50" t="s">
        <v>24</v>
      </c>
      <c r="B169" s="50">
        <v>5090</v>
      </c>
      <c r="C169" s="50" t="s">
        <v>359</v>
      </c>
      <c r="D169" s="50" t="s">
        <v>247</v>
      </c>
      <c r="E169" s="50">
        <v>118</v>
      </c>
      <c r="F169" s="50">
        <v>7</v>
      </c>
      <c r="G169" s="50">
        <v>0</v>
      </c>
      <c r="H169" s="50">
        <v>0</v>
      </c>
      <c r="I169" s="50">
        <v>0</v>
      </c>
      <c r="J169" s="50">
        <v>7</v>
      </c>
      <c r="K169" s="50">
        <v>0</v>
      </c>
      <c r="L169" s="50">
        <v>7</v>
      </c>
      <c r="M169" s="358">
        <v>100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700</v>
      </c>
      <c r="D170" s="50" t="s">
        <v>249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358">
        <v>20</v>
      </c>
      <c r="N170" s="44"/>
      <c r="O170" s="50">
        <v>0</v>
      </c>
      <c r="P170" s="50">
        <v>1</v>
      </c>
      <c r="Q170" s="50">
        <v>0</v>
      </c>
      <c r="R170" s="50">
        <v>1</v>
      </c>
      <c r="S170" s="50">
        <v>2</v>
      </c>
      <c r="T170" s="50">
        <v>0</v>
      </c>
      <c r="U170" s="50">
        <v>2</v>
      </c>
      <c r="V170" s="359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418</v>
      </c>
      <c r="D171" s="50" t="s">
        <v>250</v>
      </c>
      <c r="E171" s="50">
        <v>290</v>
      </c>
      <c r="F171" s="50">
        <v>15</v>
      </c>
      <c r="G171" s="50">
        <v>1</v>
      </c>
      <c r="H171" s="50">
        <v>0</v>
      </c>
      <c r="I171" s="50">
        <v>1</v>
      </c>
      <c r="J171" s="50">
        <v>18</v>
      </c>
      <c r="K171" s="50">
        <v>0</v>
      </c>
      <c r="L171" s="50">
        <v>18</v>
      </c>
      <c r="M171" s="358">
        <v>120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2</v>
      </c>
      <c r="T171" s="50">
        <v>1</v>
      </c>
      <c r="U171" s="50">
        <v>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179</v>
      </c>
      <c r="D172" s="50" t="s">
        <v>251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1</v>
      </c>
      <c r="R172" s="50">
        <v>-1</v>
      </c>
      <c r="S172" s="50">
        <v>1</v>
      </c>
      <c r="T172" s="50">
        <v>1</v>
      </c>
      <c r="U172" s="50">
        <v>0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367</v>
      </c>
      <c r="D173" s="50" t="s">
        <v>252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215</v>
      </c>
      <c r="D174" s="50" t="s">
        <v>253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0</v>
      </c>
      <c r="Q174" s="50">
        <v>1</v>
      </c>
      <c r="R174" s="50">
        <v>-1</v>
      </c>
      <c r="S174" s="50">
        <v>2</v>
      </c>
      <c r="T174" s="50">
        <v>3</v>
      </c>
      <c r="U174" s="50">
        <v>-1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1158</v>
      </c>
      <c r="D175" s="50" t="s">
        <v>254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291</v>
      </c>
      <c r="D176" s="50" t="s">
        <v>256</v>
      </c>
      <c r="E176" s="50">
        <v>112</v>
      </c>
      <c r="F176" s="50">
        <v>6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58">
        <v>16.670000000000002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1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307</v>
      </c>
      <c r="D177" s="50" t="s">
        <v>257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1</v>
      </c>
      <c r="T177" s="50">
        <v>0</v>
      </c>
      <c r="U177" s="50">
        <v>1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176</v>
      </c>
      <c r="D178" s="50" t="s">
        <v>259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24</v>
      </c>
      <c r="B179" s="50">
        <v>5262</v>
      </c>
      <c r="C179" s="50" t="s">
        <v>342</v>
      </c>
      <c r="D179" s="50" t="s">
        <v>27</v>
      </c>
      <c r="E179" s="50">
        <v>171</v>
      </c>
      <c r="F179" s="50">
        <v>9</v>
      </c>
      <c r="G179" s="50">
        <v>2</v>
      </c>
      <c r="H179" s="50">
        <v>0</v>
      </c>
      <c r="I179" s="50">
        <v>2</v>
      </c>
      <c r="J179" s="50">
        <v>10</v>
      </c>
      <c r="K179" s="50">
        <v>0</v>
      </c>
      <c r="L179" s="50">
        <v>10</v>
      </c>
      <c r="M179" s="358">
        <v>111.11</v>
      </c>
      <c r="N179" s="44"/>
      <c r="O179" s="50">
        <v>0</v>
      </c>
      <c r="P179" s="50">
        <v>1</v>
      </c>
      <c r="Q179" s="50">
        <v>0</v>
      </c>
      <c r="R179" s="50">
        <v>1</v>
      </c>
      <c r="S179" s="50">
        <v>5</v>
      </c>
      <c r="T179" s="50">
        <v>1</v>
      </c>
      <c r="U179" s="50">
        <v>4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440</v>
      </c>
      <c r="D180" s="50" t="s">
        <v>260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224</v>
      </c>
      <c r="D181" s="50" t="s">
        <v>261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1016</v>
      </c>
      <c r="D182" s="50" t="s">
        <v>262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228</v>
      </c>
      <c r="D184" s="50" t="s">
        <v>263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784</v>
      </c>
      <c r="D185" s="50" t="s">
        <v>265</v>
      </c>
      <c r="E185" s="50">
        <v>134</v>
      </c>
      <c r="F185" s="50">
        <v>7</v>
      </c>
      <c r="G185" s="50">
        <v>0</v>
      </c>
      <c r="H185" s="50">
        <v>0</v>
      </c>
      <c r="I185" s="50">
        <v>0</v>
      </c>
      <c r="J185" s="50">
        <v>8</v>
      </c>
      <c r="K185" s="50">
        <v>0</v>
      </c>
      <c r="L185" s="50">
        <v>8</v>
      </c>
      <c r="M185" s="358">
        <v>114.29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1</v>
      </c>
      <c r="H186" s="50">
        <v>0</v>
      </c>
      <c r="I186" s="50">
        <v>1</v>
      </c>
      <c r="J186" s="50">
        <v>4</v>
      </c>
      <c r="K186" s="50">
        <v>0</v>
      </c>
      <c r="L186" s="50">
        <v>4</v>
      </c>
      <c r="M186" s="358">
        <v>33.33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2</v>
      </c>
      <c r="T186" s="50">
        <v>2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282</v>
      </c>
      <c r="D187" s="50" t="s">
        <v>33</v>
      </c>
      <c r="E187" s="50">
        <v>122</v>
      </c>
      <c r="F187" s="50">
        <v>7</v>
      </c>
      <c r="G187" s="50">
        <v>3</v>
      </c>
      <c r="H187" s="50">
        <v>0</v>
      </c>
      <c r="I187" s="50">
        <v>3</v>
      </c>
      <c r="J187" s="50">
        <v>5</v>
      </c>
      <c r="K187" s="50">
        <v>0</v>
      </c>
      <c r="L187" s="50">
        <v>5</v>
      </c>
      <c r="M187" s="358">
        <v>71.430000000000007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785</v>
      </c>
      <c r="D188" s="50" t="s">
        <v>267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1</v>
      </c>
      <c r="U188" s="50">
        <v>0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376</v>
      </c>
      <c r="D189" s="50" t="s">
        <v>43</v>
      </c>
      <c r="E189" s="50">
        <v>90</v>
      </c>
      <c r="F189" s="50">
        <v>5</v>
      </c>
      <c r="G189" s="50">
        <v>0</v>
      </c>
      <c r="H189" s="50">
        <v>0</v>
      </c>
      <c r="I189" s="50">
        <v>0</v>
      </c>
      <c r="J189" s="50">
        <v>3</v>
      </c>
      <c r="K189" s="50">
        <v>0</v>
      </c>
      <c r="L189" s="50">
        <v>3</v>
      </c>
      <c r="M189" s="358">
        <v>60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270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137</v>
      </c>
      <c r="D191" s="50" t="s">
        <v>40</v>
      </c>
      <c r="E191" s="50">
        <v>211</v>
      </c>
      <c r="F191" s="50">
        <v>12</v>
      </c>
      <c r="G191" s="50">
        <v>2</v>
      </c>
      <c r="H191" s="50">
        <v>0</v>
      </c>
      <c r="I191" s="50">
        <v>2</v>
      </c>
      <c r="J191" s="50">
        <v>8</v>
      </c>
      <c r="K191" s="50">
        <v>0</v>
      </c>
      <c r="L191" s="50">
        <v>8</v>
      </c>
      <c r="M191" s="358">
        <v>66.67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2</v>
      </c>
      <c r="T191" s="50">
        <v>1</v>
      </c>
      <c r="U191" s="50">
        <v>1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274</v>
      </c>
      <c r="E193" s="50">
        <v>364</v>
      </c>
      <c r="F193" s="50">
        <v>15</v>
      </c>
      <c r="G193" s="50">
        <v>0</v>
      </c>
      <c r="H193" s="50">
        <v>0</v>
      </c>
      <c r="I193" s="50">
        <v>0</v>
      </c>
      <c r="J193" s="50">
        <v>29</v>
      </c>
      <c r="K193" s="50">
        <v>0</v>
      </c>
      <c r="L193" s="50">
        <v>29</v>
      </c>
      <c r="M193" s="358">
        <v>193.33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7</v>
      </c>
      <c r="T193" s="50">
        <v>4</v>
      </c>
      <c r="U193" s="50">
        <v>3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275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291</v>
      </c>
      <c r="D196" s="50" t="s">
        <v>276</v>
      </c>
      <c r="E196" s="50">
        <v>179</v>
      </c>
      <c r="F196" s="50">
        <v>10</v>
      </c>
      <c r="G196" s="50">
        <v>19</v>
      </c>
      <c r="H196" s="50">
        <v>0</v>
      </c>
      <c r="I196" s="50">
        <v>19</v>
      </c>
      <c r="J196" s="50">
        <v>23</v>
      </c>
      <c r="K196" s="50">
        <v>0</v>
      </c>
      <c r="L196" s="50">
        <v>23</v>
      </c>
      <c r="M196" s="358">
        <v>230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2</v>
      </c>
      <c r="T196" s="50">
        <v>1</v>
      </c>
      <c r="U196" s="50">
        <v>1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326</v>
      </c>
      <c r="D197" s="50" t="s">
        <v>278</v>
      </c>
      <c r="E197" s="50">
        <v>335</v>
      </c>
      <c r="F197" s="50">
        <v>15</v>
      </c>
      <c r="G197" s="50">
        <v>3</v>
      </c>
      <c r="H197" s="50">
        <v>0</v>
      </c>
      <c r="I197" s="50">
        <v>3</v>
      </c>
      <c r="J197" s="50">
        <v>10</v>
      </c>
      <c r="K197" s="50">
        <v>0</v>
      </c>
      <c r="L197" s="50">
        <v>10</v>
      </c>
      <c r="M197" s="358">
        <v>66.67</v>
      </c>
      <c r="N197" s="44"/>
      <c r="O197" s="50">
        <v>0</v>
      </c>
      <c r="P197" s="50">
        <v>2</v>
      </c>
      <c r="Q197" s="50">
        <v>1</v>
      </c>
      <c r="R197" s="50">
        <v>1</v>
      </c>
      <c r="S197" s="50">
        <v>5</v>
      </c>
      <c r="T197" s="50">
        <v>2</v>
      </c>
      <c r="U197" s="50">
        <v>3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264</v>
      </c>
      <c r="D198" s="50" t="s">
        <v>43</v>
      </c>
      <c r="E198" s="50">
        <v>60</v>
      </c>
      <c r="F198" s="50">
        <v>5</v>
      </c>
      <c r="G198" s="50">
        <v>0</v>
      </c>
      <c r="H198" s="50">
        <v>0</v>
      </c>
      <c r="I198" s="50">
        <v>0</v>
      </c>
      <c r="J198" s="50">
        <v>12</v>
      </c>
      <c r="K198" s="50">
        <v>0</v>
      </c>
      <c r="L198" s="50">
        <v>12</v>
      </c>
      <c r="M198" s="358">
        <v>240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24</v>
      </c>
      <c r="B199" s="50">
        <v>6358</v>
      </c>
      <c r="C199" s="50" t="s">
        <v>695</v>
      </c>
      <c r="D199" s="50" t="s">
        <v>280</v>
      </c>
      <c r="E199" s="50">
        <v>337</v>
      </c>
      <c r="F199" s="50">
        <v>15</v>
      </c>
      <c r="G199" s="50">
        <v>3</v>
      </c>
      <c r="H199" s="50">
        <v>0</v>
      </c>
      <c r="I199" s="50">
        <v>3</v>
      </c>
      <c r="J199" s="50">
        <v>15</v>
      </c>
      <c r="K199" s="50">
        <v>0</v>
      </c>
      <c r="L199" s="50">
        <v>15</v>
      </c>
      <c r="M199" s="358">
        <v>100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2</v>
      </c>
      <c r="U199" s="50">
        <v>-1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281</v>
      </c>
      <c r="E200" s="50">
        <v>224</v>
      </c>
      <c r="F200" s="50">
        <v>13</v>
      </c>
      <c r="G200" s="50">
        <v>3</v>
      </c>
      <c r="H200" s="50">
        <v>0</v>
      </c>
      <c r="I200" s="50">
        <v>3</v>
      </c>
      <c r="J200" s="50">
        <v>4</v>
      </c>
      <c r="K200" s="50">
        <v>0</v>
      </c>
      <c r="L200" s="50">
        <v>4</v>
      </c>
      <c r="M200" s="358">
        <v>30.77</v>
      </c>
      <c r="N200" s="44"/>
      <c r="O200" s="50">
        <v>0</v>
      </c>
      <c r="P200" s="50">
        <v>1</v>
      </c>
      <c r="Q200" s="50">
        <v>0</v>
      </c>
      <c r="R200" s="50">
        <v>1</v>
      </c>
      <c r="S200" s="50">
        <v>3</v>
      </c>
      <c r="T200" s="50">
        <v>1</v>
      </c>
      <c r="U200" s="50">
        <v>2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191</v>
      </c>
      <c r="D201" s="50" t="s">
        <v>283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3</v>
      </c>
      <c r="K201" s="50">
        <v>0</v>
      </c>
      <c r="L201" s="50">
        <v>3</v>
      </c>
      <c r="M201" s="358">
        <v>60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179</v>
      </c>
      <c r="D202" s="50" t="s">
        <v>284</v>
      </c>
      <c r="E202" s="50">
        <v>225</v>
      </c>
      <c r="F202" s="50">
        <v>13</v>
      </c>
      <c r="G202" s="50">
        <v>0</v>
      </c>
      <c r="H202" s="50">
        <v>0</v>
      </c>
      <c r="I202" s="50">
        <v>0</v>
      </c>
      <c r="J202" s="50">
        <v>5</v>
      </c>
      <c r="K202" s="50">
        <v>0</v>
      </c>
      <c r="L202" s="50">
        <v>5</v>
      </c>
      <c r="M202" s="358">
        <v>38.46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24</v>
      </c>
      <c r="B203" s="50">
        <v>6409</v>
      </c>
      <c r="C203" s="50" t="s">
        <v>103</v>
      </c>
      <c r="D203" s="50" t="s">
        <v>286</v>
      </c>
      <c r="E203" s="50">
        <v>193</v>
      </c>
      <c r="F203" s="50">
        <v>11</v>
      </c>
      <c r="G203" s="50">
        <v>0</v>
      </c>
      <c r="H203" s="50">
        <v>0</v>
      </c>
      <c r="I203" s="50">
        <v>0</v>
      </c>
      <c r="J203" s="50">
        <v>11</v>
      </c>
      <c r="K203" s="50">
        <v>0</v>
      </c>
      <c r="L203" s="50">
        <v>11</v>
      </c>
      <c r="M203" s="358">
        <v>100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4</v>
      </c>
      <c r="T203" s="50">
        <v>1</v>
      </c>
      <c r="U203" s="50">
        <v>3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288</v>
      </c>
      <c r="E204" s="50">
        <v>146</v>
      </c>
      <c r="F204" s="50">
        <v>8</v>
      </c>
      <c r="G204" s="50">
        <v>0</v>
      </c>
      <c r="H204" s="50">
        <v>0</v>
      </c>
      <c r="I204" s="50">
        <v>0</v>
      </c>
      <c r="J204" s="50">
        <v>4</v>
      </c>
      <c r="K204" s="50">
        <v>0</v>
      </c>
      <c r="L204" s="50">
        <v>4</v>
      </c>
      <c r="M204" s="358">
        <v>50</v>
      </c>
      <c r="N204" s="44"/>
      <c r="O204" s="50">
        <v>0</v>
      </c>
      <c r="P204" s="50">
        <v>0</v>
      </c>
      <c r="Q204" s="50">
        <v>1</v>
      </c>
      <c r="R204" s="50">
        <v>-1</v>
      </c>
      <c r="S204" s="50">
        <v>0</v>
      </c>
      <c r="T204" s="50">
        <v>2</v>
      </c>
      <c r="U204" s="50">
        <v>-2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289</v>
      </c>
      <c r="E205" s="50">
        <v>197</v>
      </c>
      <c r="F205" s="50">
        <v>11</v>
      </c>
      <c r="G205" s="50">
        <v>0</v>
      </c>
      <c r="H205" s="50">
        <v>0</v>
      </c>
      <c r="I205" s="50">
        <v>0</v>
      </c>
      <c r="J205" s="50">
        <v>1</v>
      </c>
      <c r="K205" s="50">
        <v>0</v>
      </c>
      <c r="L205" s="50">
        <v>1</v>
      </c>
      <c r="M205" s="358">
        <v>9.09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1034</v>
      </c>
      <c r="D206" s="50" t="s">
        <v>290</v>
      </c>
      <c r="E206" s="50">
        <v>283</v>
      </c>
      <c r="F206" s="50">
        <v>15</v>
      </c>
      <c r="G206" s="50">
        <v>1</v>
      </c>
      <c r="H206" s="50">
        <v>0</v>
      </c>
      <c r="I206" s="50">
        <v>1</v>
      </c>
      <c r="J206" s="50">
        <v>4</v>
      </c>
      <c r="K206" s="50">
        <v>0</v>
      </c>
      <c r="L206" s="50">
        <v>4</v>
      </c>
      <c r="M206" s="358">
        <v>26.67</v>
      </c>
      <c r="N206" s="44"/>
      <c r="O206" s="50">
        <v>0</v>
      </c>
      <c r="P206" s="50">
        <v>1</v>
      </c>
      <c r="Q206" s="50">
        <v>0</v>
      </c>
      <c r="R206" s="50">
        <v>1</v>
      </c>
      <c r="S206" s="50">
        <v>1</v>
      </c>
      <c r="T206" s="50">
        <v>2</v>
      </c>
      <c r="U206" s="50">
        <v>-1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312</v>
      </c>
      <c r="D207" s="50" t="s">
        <v>33</v>
      </c>
      <c r="E207" s="50">
        <v>245</v>
      </c>
      <c r="F207" s="50">
        <v>14</v>
      </c>
      <c r="G207" s="50">
        <v>0</v>
      </c>
      <c r="H207" s="50">
        <v>0</v>
      </c>
      <c r="I207" s="50">
        <v>0</v>
      </c>
      <c r="J207" s="50">
        <v>11</v>
      </c>
      <c r="K207" s="50">
        <v>0</v>
      </c>
      <c r="L207" s="50">
        <v>11</v>
      </c>
      <c r="M207" s="358">
        <v>78.569999999999993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7</v>
      </c>
      <c r="T207" s="50">
        <v>3</v>
      </c>
      <c r="U207" s="50">
        <v>4</v>
      </c>
      <c r="V207" s="359">
        <v>0</v>
      </c>
      <c r="W207" s="44"/>
    </row>
    <row r="208" spans="1:23" ht="29.1" customHeight="1">
      <c r="A208" s="50" t="s">
        <v>24</v>
      </c>
      <c r="B208" s="50">
        <v>6557</v>
      </c>
      <c r="C208" s="50" t="s">
        <v>72</v>
      </c>
      <c r="D208" s="50" t="s">
        <v>293</v>
      </c>
      <c r="E208" s="50">
        <v>255</v>
      </c>
      <c r="F208" s="50">
        <v>14</v>
      </c>
      <c r="G208" s="50">
        <v>0</v>
      </c>
      <c r="H208" s="50">
        <v>0</v>
      </c>
      <c r="I208" s="50">
        <v>0</v>
      </c>
      <c r="J208" s="50">
        <v>18</v>
      </c>
      <c r="K208" s="50">
        <v>0</v>
      </c>
      <c r="L208" s="50">
        <v>18</v>
      </c>
      <c r="M208" s="358">
        <v>128.57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3</v>
      </c>
      <c r="T208" s="50">
        <v>1</v>
      </c>
      <c r="U208" s="50">
        <v>2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769</v>
      </c>
      <c r="D209" s="50" t="s">
        <v>294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1</v>
      </c>
      <c r="U209" s="50">
        <v>-1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255</v>
      </c>
      <c r="D210" s="50" t="s">
        <v>295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149</v>
      </c>
      <c r="D211" s="50" t="s">
        <v>296</v>
      </c>
      <c r="E211" s="50">
        <v>108</v>
      </c>
      <c r="F211" s="50">
        <v>6</v>
      </c>
      <c r="G211" s="50">
        <v>0</v>
      </c>
      <c r="H211" s="50">
        <v>0</v>
      </c>
      <c r="I211" s="50">
        <v>0</v>
      </c>
      <c r="J211" s="50">
        <v>2</v>
      </c>
      <c r="K211" s="50">
        <v>0</v>
      </c>
      <c r="L211" s="50">
        <v>2</v>
      </c>
      <c r="M211" s="358">
        <v>33.33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287</v>
      </c>
      <c r="D212" s="50" t="s">
        <v>1519</v>
      </c>
      <c r="E212" s="50">
        <v>63</v>
      </c>
      <c r="F212" s="50">
        <v>5</v>
      </c>
      <c r="G212" s="50">
        <v>0</v>
      </c>
      <c r="H212" s="50">
        <v>0</v>
      </c>
      <c r="I212" s="50">
        <v>0</v>
      </c>
      <c r="J212" s="50">
        <v>2</v>
      </c>
      <c r="K212" s="50">
        <v>0</v>
      </c>
      <c r="L212" s="50">
        <v>2</v>
      </c>
      <c r="M212" s="358">
        <v>40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1</v>
      </c>
      <c r="T212" s="50">
        <v>1</v>
      </c>
      <c r="U212" s="50">
        <v>0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447</v>
      </c>
      <c r="D213" s="50" t="s">
        <v>23</v>
      </c>
      <c r="E213" s="50">
        <v>86</v>
      </c>
      <c r="F213" s="50">
        <v>5</v>
      </c>
      <c r="G213" s="50">
        <v>0</v>
      </c>
      <c r="H213" s="50">
        <v>0</v>
      </c>
      <c r="I213" s="50">
        <v>0</v>
      </c>
      <c r="J213" s="50">
        <v>3</v>
      </c>
      <c r="K213" s="50">
        <v>0</v>
      </c>
      <c r="L213" s="50">
        <v>3</v>
      </c>
      <c r="M213" s="358">
        <v>60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2</v>
      </c>
      <c r="T213" s="50">
        <v>0</v>
      </c>
      <c r="U213" s="50">
        <v>2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135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2</v>
      </c>
      <c r="K214" s="50">
        <v>0</v>
      </c>
      <c r="L214" s="50">
        <v>2</v>
      </c>
      <c r="M214" s="358">
        <v>40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271</v>
      </c>
      <c r="D215" s="50" t="s">
        <v>999</v>
      </c>
      <c r="E215" s="50">
        <v>148</v>
      </c>
      <c r="F215" s="50">
        <v>9</v>
      </c>
      <c r="G215" s="50">
        <v>0</v>
      </c>
      <c r="H215" s="50">
        <v>0</v>
      </c>
      <c r="I215" s="50">
        <v>0</v>
      </c>
      <c r="J215" s="50">
        <v>5</v>
      </c>
      <c r="K215" s="50">
        <v>0</v>
      </c>
      <c r="L215" s="50">
        <v>5</v>
      </c>
      <c r="M215" s="358">
        <v>55.56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300</v>
      </c>
      <c r="D216" s="50" t="s">
        <v>297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769</v>
      </c>
      <c r="D217" s="50" t="s">
        <v>298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292</v>
      </c>
      <c r="D218" s="50" t="s">
        <v>299</v>
      </c>
      <c r="E218" s="50">
        <v>229</v>
      </c>
      <c r="F218" s="50">
        <v>13</v>
      </c>
      <c r="G218" s="50">
        <v>4</v>
      </c>
      <c r="H218" s="50">
        <v>0</v>
      </c>
      <c r="I218" s="50">
        <v>4</v>
      </c>
      <c r="J218" s="50">
        <v>12</v>
      </c>
      <c r="K218" s="50">
        <v>0</v>
      </c>
      <c r="L218" s="50">
        <v>12</v>
      </c>
      <c r="M218" s="358">
        <v>92.31</v>
      </c>
      <c r="N218" s="44"/>
      <c r="O218" s="50">
        <v>0</v>
      </c>
      <c r="P218" s="50">
        <v>1</v>
      </c>
      <c r="Q218" s="50">
        <v>0</v>
      </c>
      <c r="R218" s="50">
        <v>1</v>
      </c>
      <c r="S218" s="50">
        <v>1</v>
      </c>
      <c r="T218" s="50">
        <v>1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399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264</v>
      </c>
      <c r="D220" s="50" t="s">
        <v>301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272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1</v>
      </c>
      <c r="K221" s="50">
        <v>0</v>
      </c>
      <c r="L221" s="50">
        <v>1</v>
      </c>
      <c r="M221" s="358">
        <v>20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0</v>
      </c>
      <c r="U221" s="50">
        <v>1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174</v>
      </c>
      <c r="D222" s="50" t="s">
        <v>302</v>
      </c>
      <c r="E222" s="50">
        <v>181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358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2</v>
      </c>
      <c r="T222" s="50">
        <v>0</v>
      </c>
      <c r="U222" s="50">
        <v>2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488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1</v>
      </c>
      <c r="T223" s="50">
        <v>0</v>
      </c>
      <c r="U223" s="50">
        <v>1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304</v>
      </c>
      <c r="E224" s="50">
        <v>408</v>
      </c>
      <c r="F224" s="50">
        <v>15</v>
      </c>
      <c r="G224" s="50">
        <v>5</v>
      </c>
      <c r="H224" s="50">
        <v>0</v>
      </c>
      <c r="I224" s="50">
        <v>5</v>
      </c>
      <c r="J224" s="50">
        <v>12</v>
      </c>
      <c r="K224" s="50">
        <v>0</v>
      </c>
      <c r="L224" s="50">
        <v>12</v>
      </c>
      <c r="M224" s="358">
        <v>80</v>
      </c>
      <c r="N224" s="44"/>
      <c r="O224" s="50">
        <v>0</v>
      </c>
      <c r="P224" s="50">
        <v>4</v>
      </c>
      <c r="Q224" s="50">
        <v>0</v>
      </c>
      <c r="R224" s="50">
        <v>4</v>
      </c>
      <c r="S224" s="50">
        <v>8</v>
      </c>
      <c r="T224" s="50">
        <v>2</v>
      </c>
      <c r="U224" s="50">
        <v>6</v>
      </c>
      <c r="V224" s="359">
        <v>0</v>
      </c>
      <c r="W224" s="44"/>
    </row>
    <row r="225" spans="1:23" ht="29.1" customHeight="1">
      <c r="A225" s="50" t="s">
        <v>24</v>
      </c>
      <c r="B225" s="50">
        <v>6887</v>
      </c>
      <c r="C225" s="50" t="s">
        <v>63</v>
      </c>
      <c r="D225" s="50" t="s">
        <v>305</v>
      </c>
      <c r="E225" s="50">
        <v>59</v>
      </c>
      <c r="F225" s="50">
        <v>5</v>
      </c>
      <c r="G225" s="50">
        <v>5</v>
      </c>
      <c r="H225" s="50">
        <v>0</v>
      </c>
      <c r="I225" s="50">
        <v>5</v>
      </c>
      <c r="J225" s="50">
        <v>6</v>
      </c>
      <c r="K225" s="50">
        <v>0</v>
      </c>
      <c r="L225" s="50">
        <v>6</v>
      </c>
      <c r="M225" s="358">
        <v>120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306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347</v>
      </c>
      <c r="D227" s="50" t="s">
        <v>23</v>
      </c>
      <c r="E227" s="50">
        <v>32</v>
      </c>
      <c r="F227" s="50">
        <v>5</v>
      </c>
      <c r="G227" s="50">
        <v>0</v>
      </c>
      <c r="H227" s="50">
        <v>0</v>
      </c>
      <c r="I227" s="50">
        <v>0</v>
      </c>
      <c r="J227" s="50">
        <v>2</v>
      </c>
      <c r="K227" s="50">
        <v>0</v>
      </c>
      <c r="L227" s="50">
        <v>2</v>
      </c>
      <c r="M227" s="358">
        <v>40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258</v>
      </c>
      <c r="D228" s="50" t="s">
        <v>308</v>
      </c>
      <c r="E228" s="50">
        <v>352</v>
      </c>
      <c r="F228" s="50">
        <v>15</v>
      </c>
      <c r="G228" s="50">
        <v>0</v>
      </c>
      <c r="H228" s="50">
        <v>0</v>
      </c>
      <c r="I228" s="50">
        <v>0</v>
      </c>
      <c r="J228" s="50">
        <v>5</v>
      </c>
      <c r="K228" s="50">
        <v>0</v>
      </c>
      <c r="L228" s="50">
        <v>5</v>
      </c>
      <c r="M228" s="358">
        <v>33.33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0</v>
      </c>
      <c r="U228" s="50">
        <v>4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1008</v>
      </c>
      <c r="D229" s="50" t="s">
        <v>309</v>
      </c>
      <c r="E229" s="50">
        <v>34</v>
      </c>
      <c r="F229" s="50">
        <v>5</v>
      </c>
      <c r="G229" s="50">
        <v>0</v>
      </c>
      <c r="H229" s="50">
        <v>0</v>
      </c>
      <c r="I229" s="50">
        <v>0</v>
      </c>
      <c r="J229" s="50">
        <v>4</v>
      </c>
      <c r="K229" s="50">
        <v>0</v>
      </c>
      <c r="L229" s="50">
        <v>4</v>
      </c>
      <c r="M229" s="358">
        <v>80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787</v>
      </c>
      <c r="D230" s="50" t="s">
        <v>310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59">
        <v>0</v>
      </c>
      <c r="W230" s="44"/>
    </row>
    <row r="231" spans="1:23" ht="29.1" customHeight="1">
      <c r="A231" s="50" t="s">
        <v>24</v>
      </c>
      <c r="B231" s="50">
        <v>7016</v>
      </c>
      <c r="C231" s="50" t="s">
        <v>272</v>
      </c>
      <c r="D231" s="50" t="s">
        <v>27</v>
      </c>
      <c r="E231" s="50">
        <v>135</v>
      </c>
      <c r="F231" s="50">
        <v>8</v>
      </c>
      <c r="G231" s="50">
        <v>0</v>
      </c>
      <c r="H231" s="50">
        <v>0</v>
      </c>
      <c r="I231" s="50">
        <v>0</v>
      </c>
      <c r="J231" s="50">
        <v>8</v>
      </c>
      <c r="K231" s="50">
        <v>0</v>
      </c>
      <c r="L231" s="50">
        <v>8</v>
      </c>
      <c r="M231" s="358">
        <v>100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3</v>
      </c>
      <c r="T231" s="50">
        <v>2</v>
      </c>
      <c r="U231" s="50">
        <v>1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777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282</v>
      </c>
      <c r="D233" s="50" t="s">
        <v>33</v>
      </c>
      <c r="E233" s="50">
        <v>150</v>
      </c>
      <c r="F233" s="50">
        <v>8</v>
      </c>
      <c r="G233" s="50">
        <v>0</v>
      </c>
      <c r="H233" s="50">
        <v>0</v>
      </c>
      <c r="I233" s="50">
        <v>0</v>
      </c>
      <c r="J233" s="50">
        <v>1</v>
      </c>
      <c r="K233" s="50">
        <v>0</v>
      </c>
      <c r="L233" s="50">
        <v>1</v>
      </c>
      <c r="M233" s="358">
        <v>12.5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785</v>
      </c>
      <c r="D235" s="50" t="s">
        <v>313</v>
      </c>
      <c r="E235" s="50">
        <v>148</v>
      </c>
      <c r="F235" s="50">
        <v>9</v>
      </c>
      <c r="G235" s="50">
        <v>1</v>
      </c>
      <c r="H235" s="50">
        <v>0</v>
      </c>
      <c r="I235" s="50">
        <v>1</v>
      </c>
      <c r="J235" s="50">
        <v>14</v>
      </c>
      <c r="K235" s="50">
        <v>0</v>
      </c>
      <c r="L235" s="50">
        <v>14</v>
      </c>
      <c r="M235" s="358">
        <v>155.56</v>
      </c>
      <c r="N235" s="44"/>
      <c r="O235" s="50">
        <v>0</v>
      </c>
      <c r="P235" s="50">
        <v>0</v>
      </c>
      <c r="Q235" s="50">
        <v>1</v>
      </c>
      <c r="R235" s="50">
        <v>-1</v>
      </c>
      <c r="S235" s="50">
        <v>3</v>
      </c>
      <c r="T235" s="50">
        <v>2</v>
      </c>
      <c r="U235" s="50">
        <v>1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143</v>
      </c>
      <c r="D236" s="50" t="s">
        <v>314</v>
      </c>
      <c r="E236" s="50">
        <v>244</v>
      </c>
      <c r="F236" s="50">
        <v>14</v>
      </c>
      <c r="G236" s="50">
        <v>11</v>
      </c>
      <c r="H236" s="50">
        <v>0</v>
      </c>
      <c r="I236" s="50">
        <v>11</v>
      </c>
      <c r="J236" s="50">
        <v>13</v>
      </c>
      <c r="K236" s="50">
        <v>0</v>
      </c>
      <c r="L236" s="50">
        <v>13</v>
      </c>
      <c r="M236" s="358">
        <v>92.86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92</v>
      </c>
      <c r="D237" s="50" t="s">
        <v>315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24</v>
      </c>
      <c r="B238" s="50">
        <v>7099</v>
      </c>
      <c r="C238" s="50" t="s">
        <v>277</v>
      </c>
      <c r="D238" s="50" t="s">
        <v>317</v>
      </c>
      <c r="E238" s="50">
        <v>246</v>
      </c>
      <c r="F238" s="50">
        <v>14</v>
      </c>
      <c r="G238" s="50">
        <v>0</v>
      </c>
      <c r="H238" s="50">
        <v>0</v>
      </c>
      <c r="I238" s="50">
        <v>0</v>
      </c>
      <c r="J238" s="50">
        <v>14</v>
      </c>
      <c r="K238" s="50">
        <v>0</v>
      </c>
      <c r="L238" s="50">
        <v>14</v>
      </c>
      <c r="M238" s="358">
        <v>100</v>
      </c>
      <c r="N238" s="44"/>
      <c r="O238" s="50">
        <v>0</v>
      </c>
      <c r="P238" s="50">
        <v>0</v>
      </c>
      <c r="Q238" s="50">
        <v>1</v>
      </c>
      <c r="R238" s="50">
        <v>-1</v>
      </c>
      <c r="S238" s="50">
        <v>3</v>
      </c>
      <c r="T238" s="50">
        <v>2</v>
      </c>
      <c r="U238" s="50">
        <v>1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701</v>
      </c>
      <c r="D239" s="50" t="s">
        <v>33</v>
      </c>
      <c r="E239" s="50">
        <v>98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24</v>
      </c>
      <c r="B240" s="50">
        <v>7153</v>
      </c>
      <c r="C240" s="50" t="s">
        <v>1034</v>
      </c>
      <c r="D240" s="50" t="s">
        <v>318</v>
      </c>
      <c r="E240" s="50">
        <v>72</v>
      </c>
      <c r="F240" s="50">
        <v>5</v>
      </c>
      <c r="G240" s="50">
        <v>5</v>
      </c>
      <c r="H240" s="50">
        <v>0</v>
      </c>
      <c r="I240" s="50">
        <v>5</v>
      </c>
      <c r="J240" s="50">
        <v>5</v>
      </c>
      <c r="K240" s="50">
        <v>0</v>
      </c>
      <c r="L240" s="50">
        <v>5</v>
      </c>
      <c r="M240" s="358">
        <v>100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188</v>
      </c>
      <c r="D241" s="50" t="s">
        <v>319</v>
      </c>
      <c r="E241" s="50">
        <v>61</v>
      </c>
      <c r="F241" s="50">
        <v>5</v>
      </c>
      <c r="G241" s="50">
        <v>0</v>
      </c>
      <c r="H241" s="50">
        <v>0</v>
      </c>
      <c r="I241" s="50">
        <v>0</v>
      </c>
      <c r="J241" s="50">
        <v>1</v>
      </c>
      <c r="K241" s="50">
        <v>0</v>
      </c>
      <c r="L241" s="50">
        <v>1</v>
      </c>
      <c r="M241" s="358">
        <v>20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440</v>
      </c>
      <c r="D242" s="50" t="s">
        <v>320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324</v>
      </c>
      <c r="D243" s="50" t="s">
        <v>321</v>
      </c>
      <c r="E243" s="50">
        <v>142</v>
      </c>
      <c r="F243" s="50">
        <v>8</v>
      </c>
      <c r="G243" s="50">
        <v>0</v>
      </c>
      <c r="H243" s="50">
        <v>0</v>
      </c>
      <c r="I243" s="50">
        <v>0</v>
      </c>
      <c r="J243" s="50">
        <v>4</v>
      </c>
      <c r="K243" s="50">
        <v>0</v>
      </c>
      <c r="L243" s="50">
        <v>4</v>
      </c>
      <c r="M243" s="358">
        <v>50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376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1501</v>
      </c>
      <c r="D245" s="50" t="s">
        <v>322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1501</v>
      </c>
      <c r="D246" s="50" t="s">
        <v>192</v>
      </c>
      <c r="E246" s="50">
        <v>181</v>
      </c>
      <c r="F246" s="50">
        <v>11</v>
      </c>
      <c r="G246" s="50">
        <v>0</v>
      </c>
      <c r="H246" s="50">
        <v>0</v>
      </c>
      <c r="I246" s="50">
        <v>0</v>
      </c>
      <c r="J246" s="50">
        <v>5</v>
      </c>
      <c r="K246" s="50">
        <v>0</v>
      </c>
      <c r="L246" s="50">
        <v>5</v>
      </c>
      <c r="M246" s="358">
        <v>45.45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145</v>
      </c>
      <c r="D247" s="50" t="s">
        <v>323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358">
        <v>20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1159</v>
      </c>
      <c r="D248" s="50" t="s">
        <v>133</v>
      </c>
      <c r="E248" s="50">
        <v>95</v>
      </c>
      <c r="F248" s="50">
        <v>6</v>
      </c>
      <c r="G248" s="50">
        <v>1</v>
      </c>
      <c r="H248" s="50">
        <v>0</v>
      </c>
      <c r="I248" s="50">
        <v>1</v>
      </c>
      <c r="J248" s="50">
        <v>1</v>
      </c>
      <c r="K248" s="50">
        <v>0</v>
      </c>
      <c r="L248" s="50">
        <v>1</v>
      </c>
      <c r="M248" s="358">
        <v>16.670000000000002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0</v>
      </c>
      <c r="H249" s="50">
        <v>0</v>
      </c>
      <c r="I249" s="50">
        <v>0</v>
      </c>
      <c r="J249" s="50">
        <v>4</v>
      </c>
      <c r="K249" s="50">
        <v>0</v>
      </c>
      <c r="L249" s="50">
        <v>4</v>
      </c>
      <c r="M249" s="358">
        <v>80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135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5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325</v>
      </c>
      <c r="E251" s="50">
        <v>183</v>
      </c>
      <c r="F251" s="50">
        <v>11</v>
      </c>
      <c r="G251" s="50">
        <v>1</v>
      </c>
      <c r="H251" s="50">
        <v>0</v>
      </c>
      <c r="I251" s="50">
        <v>1</v>
      </c>
      <c r="J251" s="50">
        <v>7</v>
      </c>
      <c r="K251" s="50">
        <v>0</v>
      </c>
      <c r="L251" s="50">
        <v>7</v>
      </c>
      <c r="M251" s="358">
        <v>63.64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1</v>
      </c>
      <c r="U251" s="50">
        <v>-1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168</v>
      </c>
      <c r="D252" s="50" t="s">
        <v>27</v>
      </c>
      <c r="E252" s="50">
        <v>152</v>
      </c>
      <c r="F252" s="50">
        <v>9</v>
      </c>
      <c r="G252" s="50">
        <v>7</v>
      </c>
      <c r="H252" s="50">
        <v>0</v>
      </c>
      <c r="I252" s="50">
        <v>7</v>
      </c>
      <c r="J252" s="50">
        <v>7</v>
      </c>
      <c r="K252" s="50">
        <v>0</v>
      </c>
      <c r="L252" s="50">
        <v>7</v>
      </c>
      <c r="M252" s="358">
        <v>77.78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1</v>
      </c>
      <c r="T252" s="50">
        <v>1</v>
      </c>
      <c r="U252" s="50">
        <v>0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264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182</v>
      </c>
      <c r="D254" s="50" t="s">
        <v>27</v>
      </c>
      <c r="E254" s="50">
        <v>163</v>
      </c>
      <c r="F254" s="50">
        <v>9</v>
      </c>
      <c r="G254" s="50">
        <v>0</v>
      </c>
      <c r="H254" s="50">
        <v>0</v>
      </c>
      <c r="I254" s="50">
        <v>0</v>
      </c>
      <c r="J254" s="50">
        <v>5</v>
      </c>
      <c r="K254" s="50">
        <v>0</v>
      </c>
      <c r="L254" s="50">
        <v>5</v>
      </c>
      <c r="M254" s="358">
        <v>55.56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329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24</v>
      </c>
      <c r="B256" s="50">
        <v>7347</v>
      </c>
      <c r="C256" s="50" t="s">
        <v>174</v>
      </c>
      <c r="D256" s="50" t="s">
        <v>330</v>
      </c>
      <c r="E256" s="50">
        <v>117</v>
      </c>
      <c r="F256" s="50">
        <v>7</v>
      </c>
      <c r="G256" s="50">
        <v>0</v>
      </c>
      <c r="H256" s="50">
        <v>0</v>
      </c>
      <c r="I256" s="50">
        <v>0</v>
      </c>
      <c r="J256" s="50">
        <v>11</v>
      </c>
      <c r="K256" s="50">
        <v>0</v>
      </c>
      <c r="L256" s="50">
        <v>11</v>
      </c>
      <c r="M256" s="358">
        <v>157.13999999999999</v>
      </c>
      <c r="N256" s="44"/>
      <c r="O256" s="50">
        <v>0</v>
      </c>
      <c r="P256" s="50">
        <v>0</v>
      </c>
      <c r="Q256" s="50">
        <v>1</v>
      </c>
      <c r="R256" s="50">
        <v>-1</v>
      </c>
      <c r="S256" s="50">
        <v>2</v>
      </c>
      <c r="T256" s="50">
        <v>1</v>
      </c>
      <c r="U256" s="50">
        <v>1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92</v>
      </c>
      <c r="D257" s="50" t="s">
        <v>331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332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1</v>
      </c>
      <c r="R258" s="50">
        <v>-1</v>
      </c>
      <c r="S258" s="50">
        <v>0</v>
      </c>
      <c r="T258" s="50">
        <v>1</v>
      </c>
      <c r="U258" s="50">
        <v>-1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143</v>
      </c>
      <c r="D259" s="50" t="s">
        <v>33</v>
      </c>
      <c r="E259" s="50">
        <v>177</v>
      </c>
      <c r="F259" s="50">
        <v>10</v>
      </c>
      <c r="G259" s="50">
        <v>0</v>
      </c>
      <c r="H259" s="50">
        <v>0</v>
      </c>
      <c r="I259" s="50">
        <v>0</v>
      </c>
      <c r="J259" s="50">
        <v>5</v>
      </c>
      <c r="K259" s="50">
        <v>0</v>
      </c>
      <c r="L259" s="50">
        <v>5</v>
      </c>
      <c r="M259" s="358">
        <v>50</v>
      </c>
      <c r="N259" s="44"/>
      <c r="O259" s="50">
        <v>0</v>
      </c>
      <c r="P259" s="50">
        <v>1</v>
      </c>
      <c r="Q259" s="50">
        <v>1</v>
      </c>
      <c r="R259" s="50">
        <v>0</v>
      </c>
      <c r="S259" s="50">
        <v>3</v>
      </c>
      <c r="T259" s="50">
        <v>2</v>
      </c>
      <c r="U259" s="50">
        <v>1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386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1</v>
      </c>
      <c r="U260" s="50">
        <v>-1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166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333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24</v>
      </c>
      <c r="B263" s="50">
        <v>7438</v>
      </c>
      <c r="C263" s="50" t="s">
        <v>38</v>
      </c>
      <c r="D263" s="50" t="s">
        <v>334</v>
      </c>
      <c r="E263" s="50">
        <v>108</v>
      </c>
      <c r="F263" s="50">
        <v>6</v>
      </c>
      <c r="G263" s="50">
        <v>2</v>
      </c>
      <c r="H263" s="50">
        <v>0</v>
      </c>
      <c r="I263" s="50">
        <v>2</v>
      </c>
      <c r="J263" s="50">
        <v>8</v>
      </c>
      <c r="K263" s="50">
        <v>0</v>
      </c>
      <c r="L263" s="50">
        <v>8</v>
      </c>
      <c r="M263" s="358">
        <v>133.33000000000001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143</v>
      </c>
      <c r="D264" s="50" t="s">
        <v>335</v>
      </c>
      <c r="E264" s="50">
        <v>198</v>
      </c>
      <c r="F264" s="50">
        <v>11</v>
      </c>
      <c r="G264" s="50">
        <v>1</v>
      </c>
      <c r="H264" s="50">
        <v>0</v>
      </c>
      <c r="I264" s="50">
        <v>1</v>
      </c>
      <c r="J264" s="50">
        <v>2</v>
      </c>
      <c r="K264" s="50">
        <v>0</v>
      </c>
      <c r="L264" s="50">
        <v>2</v>
      </c>
      <c r="M264" s="358">
        <v>18.18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2</v>
      </c>
      <c r="T264" s="50">
        <v>4</v>
      </c>
      <c r="U264" s="50">
        <v>-2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380</v>
      </c>
      <c r="D265" s="50" t="s">
        <v>141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58">
        <v>40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92</v>
      </c>
      <c r="D266" s="50" t="s">
        <v>133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351</v>
      </c>
      <c r="D267" s="50" t="s">
        <v>336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279</v>
      </c>
      <c r="D269" s="50" t="s">
        <v>337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2</v>
      </c>
      <c r="K269" s="50">
        <v>0</v>
      </c>
      <c r="L269" s="50">
        <v>2</v>
      </c>
      <c r="M269" s="358">
        <v>40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1</v>
      </c>
      <c r="T269" s="50">
        <v>1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227</v>
      </c>
      <c r="D270" s="50" t="s">
        <v>23</v>
      </c>
      <c r="E270" s="50">
        <v>247</v>
      </c>
      <c r="F270" s="50">
        <v>15</v>
      </c>
      <c r="G270" s="50">
        <v>1</v>
      </c>
      <c r="H270" s="50">
        <v>0</v>
      </c>
      <c r="I270" s="50">
        <v>1</v>
      </c>
      <c r="J270" s="50">
        <v>13</v>
      </c>
      <c r="K270" s="50">
        <v>0</v>
      </c>
      <c r="L270" s="50">
        <v>13</v>
      </c>
      <c r="M270" s="358">
        <v>86.67</v>
      </c>
      <c r="N270" s="44"/>
      <c r="O270" s="50">
        <v>0</v>
      </c>
      <c r="P270" s="50">
        <v>2</v>
      </c>
      <c r="Q270" s="50">
        <v>0</v>
      </c>
      <c r="R270" s="50">
        <v>2</v>
      </c>
      <c r="S270" s="50">
        <v>3</v>
      </c>
      <c r="T270" s="50">
        <v>1</v>
      </c>
      <c r="U270" s="50">
        <v>2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356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339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766</v>
      </c>
      <c r="D273" s="50" t="s">
        <v>148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341</v>
      </c>
      <c r="E274" s="50">
        <v>278</v>
      </c>
      <c r="F274" s="50">
        <v>15</v>
      </c>
      <c r="G274" s="50">
        <v>0</v>
      </c>
      <c r="H274" s="50">
        <v>0</v>
      </c>
      <c r="I274" s="50">
        <v>0</v>
      </c>
      <c r="J274" s="50">
        <v>6</v>
      </c>
      <c r="K274" s="50">
        <v>0</v>
      </c>
      <c r="L274" s="50">
        <v>6</v>
      </c>
      <c r="M274" s="358">
        <v>40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2</v>
      </c>
      <c r="U274" s="50">
        <v>-2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0</v>
      </c>
      <c r="H275" s="50">
        <v>0</v>
      </c>
      <c r="I275" s="50">
        <v>0</v>
      </c>
      <c r="J275" s="50">
        <v>3</v>
      </c>
      <c r="K275" s="50">
        <v>0</v>
      </c>
      <c r="L275" s="50">
        <v>3</v>
      </c>
      <c r="M275" s="358">
        <v>20</v>
      </c>
      <c r="N275" s="44"/>
      <c r="O275" s="50">
        <v>0</v>
      </c>
      <c r="P275" s="50">
        <v>0</v>
      </c>
      <c r="Q275" s="50">
        <v>1</v>
      </c>
      <c r="R275" s="50">
        <v>-1</v>
      </c>
      <c r="S275" s="50">
        <v>0</v>
      </c>
      <c r="T275" s="50">
        <v>3</v>
      </c>
      <c r="U275" s="50">
        <v>-3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343</v>
      </c>
      <c r="E276" s="50">
        <v>253</v>
      </c>
      <c r="F276" s="50">
        <v>14</v>
      </c>
      <c r="G276" s="50">
        <v>0</v>
      </c>
      <c r="H276" s="50">
        <v>0</v>
      </c>
      <c r="I276" s="50">
        <v>0</v>
      </c>
      <c r="J276" s="50">
        <v>11</v>
      </c>
      <c r="K276" s="50">
        <v>0</v>
      </c>
      <c r="L276" s="50">
        <v>11</v>
      </c>
      <c r="M276" s="358">
        <v>78.569999999999993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804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214</v>
      </c>
      <c r="D278" s="50" t="s">
        <v>344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132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227</v>
      </c>
      <c r="D280" s="50" t="s">
        <v>346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1035</v>
      </c>
      <c r="D281" s="50" t="s">
        <v>348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2</v>
      </c>
      <c r="K281" s="50">
        <v>0</v>
      </c>
      <c r="L281" s="50">
        <v>2</v>
      </c>
      <c r="M281" s="358">
        <v>40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349</v>
      </c>
      <c r="E282" s="50">
        <v>164</v>
      </c>
      <c r="F282" s="50">
        <v>9</v>
      </c>
      <c r="G282" s="50">
        <v>0</v>
      </c>
      <c r="H282" s="50">
        <v>0</v>
      </c>
      <c r="I282" s="50">
        <v>0</v>
      </c>
      <c r="J282" s="50">
        <v>5</v>
      </c>
      <c r="K282" s="50">
        <v>0</v>
      </c>
      <c r="L282" s="50">
        <v>5</v>
      </c>
      <c r="M282" s="358">
        <v>55.56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316</v>
      </c>
      <c r="D283" s="50" t="s">
        <v>350</v>
      </c>
      <c r="E283" s="50">
        <v>295</v>
      </c>
      <c r="F283" s="50">
        <v>15</v>
      </c>
      <c r="G283" s="50">
        <v>4</v>
      </c>
      <c r="H283" s="50">
        <v>0</v>
      </c>
      <c r="I283" s="50">
        <v>4</v>
      </c>
      <c r="J283" s="50">
        <v>12</v>
      </c>
      <c r="K283" s="50">
        <v>0</v>
      </c>
      <c r="L283" s="50">
        <v>12</v>
      </c>
      <c r="M283" s="358">
        <v>80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204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795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182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224</v>
      </c>
      <c r="D288" s="50" t="s">
        <v>352</v>
      </c>
      <c r="E288" s="50">
        <v>143</v>
      </c>
      <c r="F288" s="50">
        <v>8</v>
      </c>
      <c r="G288" s="50">
        <v>1</v>
      </c>
      <c r="H288" s="50">
        <v>0</v>
      </c>
      <c r="I288" s="50">
        <v>1</v>
      </c>
      <c r="J288" s="50">
        <v>2</v>
      </c>
      <c r="K288" s="50">
        <v>0</v>
      </c>
      <c r="L288" s="50">
        <v>2</v>
      </c>
      <c r="M288" s="358">
        <v>25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1</v>
      </c>
      <c r="U288" s="50">
        <v>0</v>
      </c>
      <c r="V288" s="359">
        <v>0</v>
      </c>
      <c r="W288" s="44"/>
    </row>
    <row r="289" spans="1:23" ht="29.1" customHeight="1">
      <c r="A289" s="50" t="s">
        <v>24</v>
      </c>
      <c r="B289" s="50">
        <v>7850</v>
      </c>
      <c r="C289" s="50" t="s">
        <v>90</v>
      </c>
      <c r="D289" s="50" t="s">
        <v>274</v>
      </c>
      <c r="E289" s="50">
        <v>329</v>
      </c>
      <c r="F289" s="50">
        <v>15</v>
      </c>
      <c r="G289" s="50">
        <v>6</v>
      </c>
      <c r="H289" s="50">
        <v>0</v>
      </c>
      <c r="I289" s="50">
        <v>6</v>
      </c>
      <c r="J289" s="50">
        <v>17</v>
      </c>
      <c r="K289" s="50">
        <v>0</v>
      </c>
      <c r="L289" s="50">
        <v>17</v>
      </c>
      <c r="M289" s="358">
        <v>113.33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1</v>
      </c>
      <c r="T289" s="50">
        <v>2</v>
      </c>
      <c r="U289" s="50">
        <v>-1</v>
      </c>
      <c r="V289" s="359">
        <v>0</v>
      </c>
      <c r="W289" s="44"/>
    </row>
    <row r="290" spans="1:23" ht="29.1" customHeight="1">
      <c r="A290" s="50" t="s">
        <v>24</v>
      </c>
      <c r="B290" s="50">
        <v>7865</v>
      </c>
      <c r="C290" s="50" t="s">
        <v>166</v>
      </c>
      <c r="D290" s="50" t="s">
        <v>354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7</v>
      </c>
      <c r="K290" s="50">
        <v>0</v>
      </c>
      <c r="L290" s="50">
        <v>7</v>
      </c>
      <c r="M290" s="358">
        <v>140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2</v>
      </c>
      <c r="U290" s="50">
        <v>-2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789</v>
      </c>
      <c r="D291" s="50" t="s">
        <v>355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358">
        <v>20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273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340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790</v>
      </c>
      <c r="D294" s="50" t="s">
        <v>357</v>
      </c>
      <c r="E294" s="50">
        <v>39</v>
      </c>
      <c r="F294" s="50">
        <v>5</v>
      </c>
      <c r="G294" s="50">
        <v>1</v>
      </c>
      <c r="H294" s="50">
        <v>0</v>
      </c>
      <c r="I294" s="50">
        <v>1</v>
      </c>
      <c r="J294" s="50">
        <v>2</v>
      </c>
      <c r="K294" s="50">
        <v>0</v>
      </c>
      <c r="L294" s="50">
        <v>2</v>
      </c>
      <c r="M294" s="358">
        <v>40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358</v>
      </c>
      <c r="E296" s="50">
        <v>221</v>
      </c>
      <c r="F296" s="50">
        <v>13</v>
      </c>
      <c r="G296" s="50">
        <v>2</v>
      </c>
      <c r="H296" s="50">
        <v>0</v>
      </c>
      <c r="I296" s="50">
        <v>2</v>
      </c>
      <c r="J296" s="50">
        <v>9</v>
      </c>
      <c r="K296" s="50">
        <v>0</v>
      </c>
      <c r="L296" s="50">
        <v>9</v>
      </c>
      <c r="M296" s="358">
        <v>69.23</v>
      </c>
      <c r="N296" s="44"/>
      <c r="O296" s="50">
        <v>0</v>
      </c>
      <c r="P296" s="50">
        <v>0</v>
      </c>
      <c r="Q296" s="50">
        <v>1</v>
      </c>
      <c r="R296" s="50">
        <v>-1</v>
      </c>
      <c r="S296" s="50">
        <v>4</v>
      </c>
      <c r="T296" s="50">
        <v>1</v>
      </c>
      <c r="U296" s="50">
        <v>3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181</v>
      </c>
      <c r="D297" s="50" t="s">
        <v>27</v>
      </c>
      <c r="E297" s="50">
        <v>231</v>
      </c>
      <c r="F297" s="50">
        <v>13</v>
      </c>
      <c r="G297" s="50">
        <v>1</v>
      </c>
      <c r="H297" s="50">
        <v>0</v>
      </c>
      <c r="I297" s="50">
        <v>1</v>
      </c>
      <c r="J297" s="50">
        <v>10</v>
      </c>
      <c r="K297" s="50">
        <v>0</v>
      </c>
      <c r="L297" s="50">
        <v>10</v>
      </c>
      <c r="M297" s="358">
        <v>76.92</v>
      </c>
      <c r="N297" s="44"/>
      <c r="O297" s="50">
        <v>0</v>
      </c>
      <c r="P297" s="50">
        <v>1</v>
      </c>
      <c r="Q297" s="50">
        <v>0</v>
      </c>
      <c r="R297" s="50">
        <v>1</v>
      </c>
      <c r="S297" s="50">
        <v>1</v>
      </c>
      <c r="T297" s="50">
        <v>0</v>
      </c>
      <c r="U297" s="50">
        <v>1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360</v>
      </c>
      <c r="E298" s="50">
        <v>100</v>
      </c>
      <c r="F298" s="50">
        <v>6</v>
      </c>
      <c r="G298" s="50">
        <v>0</v>
      </c>
      <c r="H298" s="50">
        <v>0</v>
      </c>
      <c r="I298" s="50">
        <v>0</v>
      </c>
      <c r="J298" s="50">
        <v>2</v>
      </c>
      <c r="K298" s="50">
        <v>0</v>
      </c>
      <c r="L298" s="50">
        <v>2</v>
      </c>
      <c r="M298" s="358">
        <v>33.33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312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1</v>
      </c>
      <c r="T299" s="50">
        <v>0</v>
      </c>
      <c r="U299" s="50">
        <v>1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361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1</v>
      </c>
      <c r="K300" s="50">
        <v>0</v>
      </c>
      <c r="L300" s="50">
        <v>1</v>
      </c>
      <c r="M300" s="358">
        <v>14.29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</v>
      </c>
      <c r="U300" s="50">
        <v>-2</v>
      </c>
      <c r="V300" s="359">
        <v>0</v>
      </c>
      <c r="W300" s="44"/>
    </row>
    <row r="301" spans="1:23" ht="29.1" customHeight="1">
      <c r="A301" s="50" t="s">
        <v>24</v>
      </c>
      <c r="B301" s="50">
        <v>8036</v>
      </c>
      <c r="C301" s="50" t="s">
        <v>255</v>
      </c>
      <c r="D301" s="50" t="s">
        <v>362</v>
      </c>
      <c r="E301" s="50">
        <v>51</v>
      </c>
      <c r="F301" s="50">
        <v>5</v>
      </c>
      <c r="G301" s="50">
        <v>0</v>
      </c>
      <c r="H301" s="50">
        <v>0</v>
      </c>
      <c r="I301" s="50">
        <v>0</v>
      </c>
      <c r="J301" s="50">
        <v>5</v>
      </c>
      <c r="K301" s="50">
        <v>0</v>
      </c>
      <c r="L301" s="50">
        <v>5</v>
      </c>
      <c r="M301" s="358">
        <v>100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248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168</v>
      </c>
      <c r="D303" s="50" t="s">
        <v>27</v>
      </c>
      <c r="E303" s="50">
        <v>282</v>
      </c>
      <c r="F303" s="50">
        <v>15</v>
      </c>
      <c r="G303" s="50">
        <v>0</v>
      </c>
      <c r="H303" s="50">
        <v>0</v>
      </c>
      <c r="I303" s="50">
        <v>0</v>
      </c>
      <c r="J303" s="50">
        <v>7</v>
      </c>
      <c r="K303" s="50">
        <v>0</v>
      </c>
      <c r="L303" s="50">
        <v>7</v>
      </c>
      <c r="M303" s="358">
        <v>46.67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3</v>
      </c>
      <c r="T303" s="50">
        <v>2</v>
      </c>
      <c r="U303" s="50">
        <v>1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376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374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2</v>
      </c>
      <c r="K305" s="50">
        <v>0</v>
      </c>
      <c r="L305" s="50">
        <v>2</v>
      </c>
      <c r="M305" s="358">
        <v>40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1</v>
      </c>
      <c r="T305" s="50">
        <v>0</v>
      </c>
      <c r="U305" s="50">
        <v>1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767</v>
      </c>
      <c r="D306" s="50" t="s">
        <v>363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4</v>
      </c>
      <c r="K306" s="50">
        <v>0</v>
      </c>
      <c r="L306" s="50">
        <v>4</v>
      </c>
      <c r="M306" s="358">
        <v>80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701</v>
      </c>
      <c r="D307" s="50" t="s">
        <v>33</v>
      </c>
      <c r="E307" s="50">
        <v>302</v>
      </c>
      <c r="F307" s="50">
        <v>15</v>
      </c>
      <c r="G307" s="50">
        <v>1</v>
      </c>
      <c r="H307" s="50">
        <v>0</v>
      </c>
      <c r="I307" s="50">
        <v>1</v>
      </c>
      <c r="J307" s="50">
        <v>1</v>
      </c>
      <c r="K307" s="50">
        <v>0</v>
      </c>
      <c r="L307" s="50">
        <v>1</v>
      </c>
      <c r="M307" s="358">
        <v>6.67</v>
      </c>
      <c r="N307" s="44"/>
      <c r="O307" s="50">
        <v>0</v>
      </c>
      <c r="P307" s="50">
        <v>0</v>
      </c>
      <c r="Q307" s="50">
        <v>1</v>
      </c>
      <c r="R307" s="50">
        <v>-1</v>
      </c>
      <c r="S307" s="50">
        <v>1</v>
      </c>
      <c r="T307" s="50">
        <v>1</v>
      </c>
      <c r="U307" s="50">
        <v>0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789</v>
      </c>
      <c r="D308" s="50" t="s">
        <v>148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358">
        <v>20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1</v>
      </c>
      <c r="T308" s="50">
        <v>2</v>
      </c>
      <c r="U308" s="50">
        <v>-1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365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366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4</v>
      </c>
      <c r="K310" s="50">
        <v>0</v>
      </c>
      <c r="L310" s="50">
        <v>4</v>
      </c>
      <c r="M310" s="358">
        <v>66.67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509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6</v>
      </c>
      <c r="K311" s="50">
        <v>0</v>
      </c>
      <c r="L311" s="50">
        <v>6</v>
      </c>
      <c r="M311" s="358">
        <v>85.71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123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791</v>
      </c>
      <c r="D313" s="50" t="s">
        <v>368</v>
      </c>
      <c r="E313" s="50">
        <v>74</v>
      </c>
      <c r="F313" s="50">
        <v>5</v>
      </c>
      <c r="G313" s="50">
        <v>0</v>
      </c>
      <c r="H313" s="50">
        <v>0</v>
      </c>
      <c r="I313" s="50">
        <v>0</v>
      </c>
      <c r="J313" s="50">
        <v>1</v>
      </c>
      <c r="K313" s="50">
        <v>0</v>
      </c>
      <c r="L313" s="50">
        <v>1</v>
      </c>
      <c r="M313" s="358">
        <v>20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128</v>
      </c>
      <c r="D314" s="50" t="s">
        <v>40</v>
      </c>
      <c r="E314" s="50">
        <v>308</v>
      </c>
      <c r="F314" s="50">
        <v>15</v>
      </c>
      <c r="G314" s="50">
        <v>0</v>
      </c>
      <c r="H314" s="50">
        <v>0</v>
      </c>
      <c r="I314" s="50">
        <v>0</v>
      </c>
      <c r="J314" s="50">
        <v>9</v>
      </c>
      <c r="K314" s="50">
        <v>0</v>
      </c>
      <c r="L314" s="50">
        <v>9</v>
      </c>
      <c r="M314" s="358">
        <v>60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2</v>
      </c>
      <c r="U314" s="50">
        <v>0</v>
      </c>
      <c r="V314" s="359">
        <v>0</v>
      </c>
      <c r="W314" s="44"/>
    </row>
    <row r="315" spans="1:23" ht="29.1" customHeight="1">
      <c r="A315" s="50" t="s">
        <v>24</v>
      </c>
      <c r="B315" s="50">
        <v>8157</v>
      </c>
      <c r="C315" s="50" t="s">
        <v>777</v>
      </c>
      <c r="D315" s="50" t="s">
        <v>370</v>
      </c>
      <c r="E315" s="50">
        <v>241</v>
      </c>
      <c r="F315" s="50">
        <v>13</v>
      </c>
      <c r="G315" s="50">
        <v>2</v>
      </c>
      <c r="H315" s="50">
        <v>0</v>
      </c>
      <c r="I315" s="50">
        <v>2</v>
      </c>
      <c r="J315" s="50">
        <v>24</v>
      </c>
      <c r="K315" s="50">
        <v>0</v>
      </c>
      <c r="L315" s="50">
        <v>24</v>
      </c>
      <c r="M315" s="358">
        <v>184.62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2</v>
      </c>
      <c r="T315" s="50">
        <v>1</v>
      </c>
      <c r="U315" s="50">
        <v>1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311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151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1</v>
      </c>
      <c r="T317" s="50">
        <v>1</v>
      </c>
      <c r="U317" s="50">
        <v>0</v>
      </c>
      <c r="V317" s="359">
        <v>0</v>
      </c>
      <c r="W317" s="44"/>
    </row>
    <row r="318" spans="1:23" ht="29.1" customHeight="1">
      <c r="A318" s="50" t="s">
        <v>24</v>
      </c>
      <c r="B318" s="50">
        <v>8190</v>
      </c>
      <c r="C318" s="50" t="s">
        <v>50</v>
      </c>
      <c r="D318" s="50" t="s">
        <v>371</v>
      </c>
      <c r="E318" s="50">
        <v>84</v>
      </c>
      <c r="F318" s="50">
        <v>5</v>
      </c>
      <c r="G318" s="50">
        <v>0</v>
      </c>
      <c r="H318" s="50">
        <v>0</v>
      </c>
      <c r="I318" s="50">
        <v>0</v>
      </c>
      <c r="J318" s="50">
        <v>5</v>
      </c>
      <c r="K318" s="50">
        <v>0</v>
      </c>
      <c r="L318" s="50">
        <v>5</v>
      </c>
      <c r="M318" s="358">
        <v>100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92</v>
      </c>
      <c r="D319" s="50" t="s">
        <v>372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373</v>
      </c>
      <c r="E320" s="50">
        <v>60</v>
      </c>
      <c r="F320" s="50">
        <v>5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358">
        <v>20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399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300</v>
      </c>
      <c r="D322" s="50" t="s">
        <v>375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4</v>
      </c>
      <c r="K322" s="50">
        <v>0</v>
      </c>
      <c r="L322" s="50">
        <v>4</v>
      </c>
      <c r="M322" s="358">
        <v>80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1</v>
      </c>
      <c r="U322" s="50">
        <v>-1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312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3</v>
      </c>
      <c r="K323" s="50">
        <v>0</v>
      </c>
      <c r="L323" s="50">
        <v>3</v>
      </c>
      <c r="M323" s="358">
        <v>30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4</v>
      </c>
      <c r="T323" s="50">
        <v>2</v>
      </c>
      <c r="U323" s="50">
        <v>2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792</v>
      </c>
      <c r="D324" s="50" t="s">
        <v>377</v>
      </c>
      <c r="E324" s="50">
        <v>151</v>
      </c>
      <c r="F324" s="50">
        <v>9</v>
      </c>
      <c r="G324" s="50">
        <v>1</v>
      </c>
      <c r="H324" s="50">
        <v>0</v>
      </c>
      <c r="I324" s="50">
        <v>1</v>
      </c>
      <c r="J324" s="50">
        <v>3</v>
      </c>
      <c r="K324" s="50">
        <v>0</v>
      </c>
      <c r="L324" s="50">
        <v>3</v>
      </c>
      <c r="M324" s="358">
        <v>33.33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166</v>
      </c>
      <c r="D325" s="50" t="s">
        <v>27</v>
      </c>
      <c r="E325" s="50">
        <v>94</v>
      </c>
      <c r="F325" s="50">
        <v>5</v>
      </c>
      <c r="G325" s="50">
        <v>0</v>
      </c>
      <c r="H325" s="50">
        <v>0</v>
      </c>
      <c r="I325" s="50">
        <v>0</v>
      </c>
      <c r="J325" s="50">
        <v>9</v>
      </c>
      <c r="K325" s="50">
        <v>0</v>
      </c>
      <c r="L325" s="50">
        <v>9</v>
      </c>
      <c r="M325" s="358">
        <v>180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1</v>
      </c>
      <c r="T325" s="50">
        <v>3</v>
      </c>
      <c r="U325" s="50">
        <v>-2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181</v>
      </c>
      <c r="D326" s="50" t="s">
        <v>378</v>
      </c>
      <c r="E326" s="50">
        <v>239</v>
      </c>
      <c r="F326" s="50">
        <v>13</v>
      </c>
      <c r="G326" s="50">
        <v>2</v>
      </c>
      <c r="H326" s="50">
        <v>0</v>
      </c>
      <c r="I326" s="50">
        <v>2</v>
      </c>
      <c r="J326" s="50">
        <v>6</v>
      </c>
      <c r="K326" s="50">
        <v>0</v>
      </c>
      <c r="L326" s="50">
        <v>6</v>
      </c>
      <c r="M326" s="358">
        <v>46.15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0</v>
      </c>
      <c r="U326" s="50">
        <v>1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791</v>
      </c>
      <c r="D327" s="50" t="s">
        <v>379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24</v>
      </c>
      <c r="B328" s="50">
        <v>8327</v>
      </c>
      <c r="C328" s="50" t="s">
        <v>215</v>
      </c>
      <c r="D328" s="50" t="s">
        <v>381</v>
      </c>
      <c r="E328" s="50">
        <v>82</v>
      </c>
      <c r="F328" s="50">
        <v>5</v>
      </c>
      <c r="G328" s="50">
        <v>6</v>
      </c>
      <c r="H328" s="50">
        <v>0</v>
      </c>
      <c r="I328" s="50">
        <v>6</v>
      </c>
      <c r="J328" s="50">
        <v>6</v>
      </c>
      <c r="K328" s="50">
        <v>0</v>
      </c>
      <c r="L328" s="50">
        <v>6</v>
      </c>
      <c r="M328" s="358">
        <v>120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220</v>
      </c>
      <c r="D329" s="50" t="s">
        <v>382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383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791</v>
      </c>
      <c r="D331" s="50" t="s">
        <v>384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1034</v>
      </c>
      <c r="D332" s="50" t="s">
        <v>318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351</v>
      </c>
      <c r="D333" s="50" t="s">
        <v>51</v>
      </c>
      <c r="E333" s="50">
        <v>109</v>
      </c>
      <c r="F333" s="50">
        <v>7</v>
      </c>
      <c r="G333" s="50">
        <v>0</v>
      </c>
      <c r="H333" s="50">
        <v>0</v>
      </c>
      <c r="I333" s="50">
        <v>0</v>
      </c>
      <c r="J333" s="50">
        <v>7</v>
      </c>
      <c r="K333" s="50">
        <v>0</v>
      </c>
      <c r="L333" s="50">
        <v>7</v>
      </c>
      <c r="M333" s="358">
        <v>100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353</v>
      </c>
      <c r="D334" s="50" t="s">
        <v>33</v>
      </c>
      <c r="E334" s="50">
        <v>109</v>
      </c>
      <c r="F334" s="50">
        <v>7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58">
        <v>14.29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0</v>
      </c>
      <c r="U334" s="50">
        <v>1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92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1158</v>
      </c>
      <c r="D336" s="50" t="s">
        <v>385</v>
      </c>
      <c r="E336" s="50">
        <v>282</v>
      </c>
      <c r="F336" s="50">
        <v>15</v>
      </c>
      <c r="G336" s="50">
        <v>1</v>
      </c>
      <c r="H336" s="50">
        <v>0</v>
      </c>
      <c r="I336" s="50">
        <v>1</v>
      </c>
      <c r="J336" s="50">
        <v>3</v>
      </c>
      <c r="K336" s="50">
        <v>0</v>
      </c>
      <c r="L336" s="50">
        <v>3</v>
      </c>
      <c r="M336" s="358">
        <v>20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1</v>
      </c>
      <c r="T336" s="50">
        <v>0</v>
      </c>
      <c r="U336" s="50">
        <v>1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132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1234</v>
      </c>
      <c r="E338" s="50">
        <v>84</v>
      </c>
      <c r="F338" s="50">
        <v>5</v>
      </c>
      <c r="G338" s="50">
        <v>0</v>
      </c>
      <c r="H338" s="50">
        <v>0</v>
      </c>
      <c r="I338" s="50">
        <v>0</v>
      </c>
      <c r="J338" s="50">
        <v>1</v>
      </c>
      <c r="K338" s="50">
        <v>0</v>
      </c>
      <c r="L338" s="50">
        <v>1</v>
      </c>
      <c r="M338" s="358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6</v>
      </c>
      <c r="K339" s="50">
        <v>0</v>
      </c>
      <c r="L339" s="50">
        <v>6</v>
      </c>
      <c r="M339" s="358">
        <v>40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285</v>
      </c>
      <c r="D340" s="50" t="s">
        <v>387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3</v>
      </c>
      <c r="U340" s="50">
        <v>-2</v>
      </c>
      <c r="V340" s="359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401</v>
      </c>
      <c r="D341" s="50" t="s">
        <v>388</v>
      </c>
      <c r="E341" s="50">
        <v>239</v>
      </c>
      <c r="F341" s="50">
        <v>14</v>
      </c>
      <c r="G341" s="50">
        <v>0</v>
      </c>
      <c r="H341" s="50">
        <v>0</v>
      </c>
      <c r="I341" s="50">
        <v>0</v>
      </c>
      <c r="J341" s="50">
        <v>15</v>
      </c>
      <c r="K341" s="50">
        <v>0</v>
      </c>
      <c r="L341" s="50">
        <v>15</v>
      </c>
      <c r="M341" s="358">
        <v>107.14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1</v>
      </c>
      <c r="T341" s="50">
        <v>1</v>
      </c>
      <c r="U341" s="50">
        <v>0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389</v>
      </c>
      <c r="E342" s="50">
        <v>255</v>
      </c>
      <c r="F342" s="50">
        <v>14</v>
      </c>
      <c r="G342" s="50">
        <v>1</v>
      </c>
      <c r="H342" s="50">
        <v>0</v>
      </c>
      <c r="I342" s="50">
        <v>1</v>
      </c>
      <c r="J342" s="50">
        <v>8</v>
      </c>
      <c r="K342" s="50">
        <v>0</v>
      </c>
      <c r="L342" s="50">
        <v>8</v>
      </c>
      <c r="M342" s="358">
        <v>57.14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1</v>
      </c>
      <c r="U342" s="50">
        <v>-1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790</v>
      </c>
      <c r="D343" s="50" t="s">
        <v>390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391</v>
      </c>
      <c r="E344" s="50">
        <v>257</v>
      </c>
      <c r="F344" s="50">
        <v>15</v>
      </c>
      <c r="G344" s="50">
        <v>5</v>
      </c>
      <c r="H344" s="50">
        <v>0</v>
      </c>
      <c r="I344" s="50">
        <v>5</v>
      </c>
      <c r="J344" s="50">
        <v>23</v>
      </c>
      <c r="K344" s="50">
        <v>0</v>
      </c>
      <c r="L344" s="50">
        <v>23</v>
      </c>
      <c r="M344" s="358">
        <v>153.33000000000001</v>
      </c>
      <c r="N344" s="44"/>
      <c r="O344" s="50">
        <v>0</v>
      </c>
      <c r="P344" s="50">
        <v>2</v>
      </c>
      <c r="Q344" s="50">
        <v>0</v>
      </c>
      <c r="R344" s="50">
        <v>2</v>
      </c>
      <c r="S344" s="50">
        <v>5</v>
      </c>
      <c r="T344" s="50">
        <v>2</v>
      </c>
      <c r="U344" s="50">
        <v>3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292</v>
      </c>
      <c r="D345" s="50" t="s">
        <v>392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793</v>
      </c>
      <c r="D346" s="50" t="s">
        <v>393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2</v>
      </c>
      <c r="K346" s="50">
        <v>0</v>
      </c>
      <c r="L346" s="50">
        <v>2</v>
      </c>
      <c r="M346" s="358">
        <v>40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369</v>
      </c>
      <c r="D348" s="50" t="s">
        <v>395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215</v>
      </c>
      <c r="D349" s="50" t="s">
        <v>396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1</v>
      </c>
      <c r="U349" s="50">
        <v>-1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92</v>
      </c>
      <c r="D350" s="50" t="s">
        <v>397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399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695</v>
      </c>
      <c r="D352" s="50" t="s">
        <v>27</v>
      </c>
      <c r="E352" s="50">
        <v>78</v>
      </c>
      <c r="F352" s="50">
        <v>5</v>
      </c>
      <c r="G352" s="50">
        <v>0</v>
      </c>
      <c r="H352" s="50">
        <v>0</v>
      </c>
      <c r="I352" s="50">
        <v>0</v>
      </c>
      <c r="J352" s="50">
        <v>3</v>
      </c>
      <c r="K352" s="50">
        <v>0</v>
      </c>
      <c r="L352" s="50">
        <v>3</v>
      </c>
      <c r="M352" s="358">
        <v>60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794</v>
      </c>
      <c r="D353" s="50" t="s">
        <v>398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132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701</v>
      </c>
      <c r="D355" s="50" t="s">
        <v>33</v>
      </c>
      <c r="E355" s="50">
        <v>565</v>
      </c>
      <c r="F355" s="50">
        <v>15</v>
      </c>
      <c r="G355" s="50">
        <v>0</v>
      </c>
      <c r="H355" s="50">
        <v>0</v>
      </c>
      <c r="I355" s="50">
        <v>0</v>
      </c>
      <c r="J355" s="50">
        <v>12</v>
      </c>
      <c r="K355" s="50">
        <v>0</v>
      </c>
      <c r="L355" s="50">
        <v>12</v>
      </c>
      <c r="M355" s="358">
        <v>80</v>
      </c>
      <c r="N355" s="44"/>
      <c r="O355" s="50">
        <v>0</v>
      </c>
      <c r="P355" s="50">
        <v>0</v>
      </c>
      <c r="Q355" s="50">
        <v>2</v>
      </c>
      <c r="R355" s="50">
        <v>-2</v>
      </c>
      <c r="S355" s="50">
        <v>2</v>
      </c>
      <c r="T355" s="50">
        <v>3</v>
      </c>
      <c r="U355" s="50">
        <v>-1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776</v>
      </c>
      <c r="D356" s="50" t="s">
        <v>162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92</v>
      </c>
      <c r="D357" s="50" t="s">
        <v>400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762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153</v>
      </c>
      <c r="D359" s="50" t="s">
        <v>27</v>
      </c>
      <c r="E359" s="50">
        <v>194</v>
      </c>
      <c r="F359" s="50">
        <v>11</v>
      </c>
      <c r="G359" s="50">
        <v>0</v>
      </c>
      <c r="H359" s="50">
        <v>0</v>
      </c>
      <c r="I359" s="50">
        <v>0</v>
      </c>
      <c r="J359" s="50">
        <v>12</v>
      </c>
      <c r="K359" s="50">
        <v>0</v>
      </c>
      <c r="L359" s="50">
        <v>12</v>
      </c>
      <c r="M359" s="358">
        <v>109.09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1</v>
      </c>
      <c r="T359" s="50">
        <v>1</v>
      </c>
      <c r="U359" s="50">
        <v>0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402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1</v>
      </c>
      <c r="K360" s="50">
        <v>0</v>
      </c>
      <c r="L360" s="50">
        <v>1</v>
      </c>
      <c r="M360" s="358">
        <v>20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1</v>
      </c>
      <c r="T360" s="50">
        <v>0</v>
      </c>
      <c r="U360" s="50">
        <v>1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166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1</v>
      </c>
      <c r="U361" s="50">
        <v>-1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449</v>
      </c>
      <c r="D362" s="50" t="s">
        <v>403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1</v>
      </c>
      <c r="U362" s="50">
        <v>0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782</v>
      </c>
      <c r="D363" s="50" t="s">
        <v>404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326</v>
      </c>
      <c r="D364" s="50" t="s">
        <v>278</v>
      </c>
      <c r="E364" s="50">
        <v>65</v>
      </c>
      <c r="F364" s="50">
        <v>5</v>
      </c>
      <c r="G364" s="50">
        <v>0</v>
      </c>
      <c r="H364" s="50">
        <v>0</v>
      </c>
      <c r="I364" s="50">
        <v>0</v>
      </c>
      <c r="J364" s="50">
        <v>4</v>
      </c>
      <c r="K364" s="50">
        <v>0</v>
      </c>
      <c r="L364" s="50">
        <v>4</v>
      </c>
      <c r="M364" s="358">
        <v>80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405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1</v>
      </c>
      <c r="U365" s="50">
        <v>-1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224</v>
      </c>
      <c r="D366" s="50" t="s">
        <v>130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2</v>
      </c>
      <c r="K366" s="50">
        <v>0</v>
      </c>
      <c r="L366" s="50">
        <v>2</v>
      </c>
      <c r="M366" s="358">
        <v>40</v>
      </c>
      <c r="N366" s="44"/>
      <c r="O366" s="50">
        <v>0</v>
      </c>
      <c r="P366" s="50">
        <v>1</v>
      </c>
      <c r="Q366" s="50">
        <v>0</v>
      </c>
      <c r="R366" s="50">
        <v>1</v>
      </c>
      <c r="S366" s="50">
        <v>1</v>
      </c>
      <c r="T366" s="50">
        <v>1</v>
      </c>
      <c r="U366" s="50">
        <v>0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406</v>
      </c>
      <c r="E367" s="50">
        <v>281</v>
      </c>
      <c r="F367" s="50">
        <v>15</v>
      </c>
      <c r="G367" s="50">
        <v>0</v>
      </c>
      <c r="H367" s="50">
        <v>0</v>
      </c>
      <c r="I367" s="50">
        <v>0</v>
      </c>
      <c r="J367" s="50">
        <v>13</v>
      </c>
      <c r="K367" s="50">
        <v>0</v>
      </c>
      <c r="L367" s="50">
        <v>13</v>
      </c>
      <c r="M367" s="358">
        <v>86.67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3</v>
      </c>
      <c r="U367" s="50">
        <v>-3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217</v>
      </c>
      <c r="D368" s="50" t="s">
        <v>407</v>
      </c>
      <c r="E368" s="50">
        <v>416</v>
      </c>
      <c r="F368" s="50">
        <v>15</v>
      </c>
      <c r="G368" s="50">
        <v>0</v>
      </c>
      <c r="H368" s="50">
        <v>0</v>
      </c>
      <c r="I368" s="50">
        <v>0</v>
      </c>
      <c r="J368" s="50">
        <v>16</v>
      </c>
      <c r="K368" s="50">
        <v>0</v>
      </c>
      <c r="L368" s="50">
        <v>16</v>
      </c>
      <c r="M368" s="358">
        <v>106.67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214</v>
      </c>
      <c r="D369" s="50" t="s">
        <v>408</v>
      </c>
      <c r="E369" s="50">
        <v>73</v>
      </c>
      <c r="F369" s="50">
        <v>5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58">
        <v>40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1121</v>
      </c>
      <c r="D370" s="50" t="s">
        <v>27</v>
      </c>
      <c r="E370" s="50">
        <v>31</v>
      </c>
      <c r="F370" s="50">
        <v>5</v>
      </c>
      <c r="G370" s="50">
        <v>0</v>
      </c>
      <c r="H370" s="50">
        <v>0</v>
      </c>
      <c r="I370" s="50">
        <v>0</v>
      </c>
      <c r="J370" s="50">
        <v>4</v>
      </c>
      <c r="K370" s="50">
        <v>0</v>
      </c>
      <c r="L370" s="50">
        <v>4</v>
      </c>
      <c r="M370" s="358">
        <v>80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409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410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227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351</v>
      </c>
      <c r="D374" s="50" t="s">
        <v>51</v>
      </c>
      <c r="E374" s="50">
        <v>470</v>
      </c>
      <c r="F374" s="50">
        <v>15</v>
      </c>
      <c r="G374" s="50">
        <v>1</v>
      </c>
      <c r="H374" s="50">
        <v>0</v>
      </c>
      <c r="I374" s="50">
        <v>1</v>
      </c>
      <c r="J374" s="50">
        <v>7</v>
      </c>
      <c r="K374" s="50">
        <v>0</v>
      </c>
      <c r="L374" s="50">
        <v>7</v>
      </c>
      <c r="M374" s="358">
        <v>46.67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202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1</v>
      </c>
      <c r="K375" s="50">
        <v>0</v>
      </c>
      <c r="L375" s="50">
        <v>1</v>
      </c>
      <c r="M375" s="358">
        <v>20</v>
      </c>
      <c r="N375" s="44"/>
      <c r="O375" s="50">
        <v>0</v>
      </c>
      <c r="P375" s="50">
        <v>0</v>
      </c>
      <c r="Q375" s="50">
        <v>1</v>
      </c>
      <c r="R375" s="50">
        <v>-1</v>
      </c>
      <c r="S375" s="50">
        <v>0</v>
      </c>
      <c r="T375" s="50">
        <v>2</v>
      </c>
      <c r="U375" s="50">
        <v>-2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794</v>
      </c>
      <c r="D376" s="50" t="s">
        <v>411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128</v>
      </c>
      <c r="D377" s="50" t="s">
        <v>412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2</v>
      </c>
      <c r="U377" s="50">
        <v>-2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401</v>
      </c>
      <c r="D378" s="50" t="s">
        <v>33</v>
      </c>
      <c r="E378" s="50">
        <v>151</v>
      </c>
      <c r="F378" s="50">
        <v>9</v>
      </c>
      <c r="G378" s="50">
        <v>1</v>
      </c>
      <c r="H378" s="50">
        <v>0</v>
      </c>
      <c r="I378" s="50">
        <v>1</v>
      </c>
      <c r="J378" s="50">
        <v>2</v>
      </c>
      <c r="K378" s="50">
        <v>0</v>
      </c>
      <c r="L378" s="50">
        <v>2</v>
      </c>
      <c r="M378" s="358">
        <v>22.22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24</v>
      </c>
      <c r="B379" s="50">
        <v>9215</v>
      </c>
      <c r="C379" s="50" t="s">
        <v>794</v>
      </c>
      <c r="D379" s="50" t="s">
        <v>152</v>
      </c>
      <c r="E379" s="50">
        <v>84</v>
      </c>
      <c r="F379" s="50">
        <v>5</v>
      </c>
      <c r="G379" s="50">
        <v>0</v>
      </c>
      <c r="H379" s="50">
        <v>0</v>
      </c>
      <c r="I379" s="50">
        <v>0</v>
      </c>
      <c r="J379" s="50">
        <v>14</v>
      </c>
      <c r="K379" s="50">
        <v>0</v>
      </c>
      <c r="L379" s="50">
        <v>14</v>
      </c>
      <c r="M379" s="358">
        <v>280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2</v>
      </c>
      <c r="T379" s="50">
        <v>1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151</v>
      </c>
      <c r="D380" s="50" t="s">
        <v>43</v>
      </c>
      <c r="E380" s="50">
        <v>121</v>
      </c>
      <c r="F380" s="50">
        <v>7</v>
      </c>
      <c r="G380" s="50">
        <v>0</v>
      </c>
      <c r="H380" s="50">
        <v>0</v>
      </c>
      <c r="I380" s="50">
        <v>0</v>
      </c>
      <c r="J380" s="50">
        <v>6</v>
      </c>
      <c r="K380" s="50">
        <v>0</v>
      </c>
      <c r="L380" s="50">
        <v>6</v>
      </c>
      <c r="M380" s="358">
        <v>85.71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24</v>
      </c>
      <c r="B381" s="50">
        <v>9268</v>
      </c>
      <c r="C381" s="50" t="s">
        <v>223</v>
      </c>
      <c r="D381" s="50" t="s">
        <v>413</v>
      </c>
      <c r="E381" s="50">
        <v>76</v>
      </c>
      <c r="F381" s="50">
        <v>5</v>
      </c>
      <c r="G381" s="50">
        <v>1</v>
      </c>
      <c r="H381" s="50">
        <v>0</v>
      </c>
      <c r="I381" s="50">
        <v>1</v>
      </c>
      <c r="J381" s="50">
        <v>6</v>
      </c>
      <c r="K381" s="50">
        <v>0</v>
      </c>
      <c r="L381" s="50">
        <v>6</v>
      </c>
      <c r="M381" s="358">
        <v>120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771</v>
      </c>
      <c r="D382" s="50" t="s">
        <v>414</v>
      </c>
      <c r="E382" s="50">
        <v>42</v>
      </c>
      <c r="F382" s="50">
        <v>5</v>
      </c>
      <c r="G382" s="50">
        <v>0</v>
      </c>
      <c r="H382" s="50">
        <v>0</v>
      </c>
      <c r="I382" s="50">
        <v>0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374</v>
      </c>
      <c r="D383" s="50" t="s">
        <v>27</v>
      </c>
      <c r="E383" s="50">
        <v>151</v>
      </c>
      <c r="F383" s="50">
        <v>9</v>
      </c>
      <c r="G383" s="50">
        <v>0</v>
      </c>
      <c r="H383" s="50">
        <v>0</v>
      </c>
      <c r="I383" s="50">
        <v>0</v>
      </c>
      <c r="J383" s="50">
        <v>9</v>
      </c>
      <c r="K383" s="50">
        <v>0</v>
      </c>
      <c r="L383" s="50">
        <v>9</v>
      </c>
      <c r="M383" s="358">
        <v>100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3</v>
      </c>
      <c r="U383" s="50">
        <v>-2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316</v>
      </c>
      <c r="D384" s="50" t="s">
        <v>278</v>
      </c>
      <c r="E384" s="50">
        <v>192</v>
      </c>
      <c r="F384" s="50">
        <v>11</v>
      </c>
      <c r="G384" s="50">
        <v>0</v>
      </c>
      <c r="H384" s="50">
        <v>0</v>
      </c>
      <c r="I384" s="50">
        <v>0</v>
      </c>
      <c r="J384" s="50">
        <v>6</v>
      </c>
      <c r="K384" s="50">
        <v>0</v>
      </c>
      <c r="L384" s="50">
        <v>6</v>
      </c>
      <c r="M384" s="358">
        <v>54.55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2</v>
      </c>
      <c r="T384" s="50">
        <v>1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307</v>
      </c>
      <c r="D385" s="50" t="s">
        <v>415</v>
      </c>
      <c r="E385" s="50">
        <v>212</v>
      </c>
      <c r="F385" s="50">
        <v>12</v>
      </c>
      <c r="G385" s="50">
        <v>1</v>
      </c>
      <c r="H385" s="50">
        <v>0</v>
      </c>
      <c r="I385" s="50">
        <v>1</v>
      </c>
      <c r="J385" s="50">
        <v>9</v>
      </c>
      <c r="K385" s="50">
        <v>0</v>
      </c>
      <c r="L385" s="50">
        <v>9</v>
      </c>
      <c r="M385" s="358">
        <v>75</v>
      </c>
      <c r="N385" s="44"/>
      <c r="O385" s="50">
        <v>0</v>
      </c>
      <c r="P385" s="50">
        <v>1</v>
      </c>
      <c r="Q385" s="50">
        <v>0</v>
      </c>
      <c r="R385" s="50">
        <v>1</v>
      </c>
      <c r="S385" s="50">
        <v>2</v>
      </c>
      <c r="T385" s="50">
        <v>2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264</v>
      </c>
      <c r="D386" s="50" t="s">
        <v>147</v>
      </c>
      <c r="E386" s="50">
        <v>93</v>
      </c>
      <c r="F386" s="50">
        <v>5</v>
      </c>
      <c r="G386" s="50">
        <v>1</v>
      </c>
      <c r="H386" s="50">
        <v>0</v>
      </c>
      <c r="I386" s="50">
        <v>1</v>
      </c>
      <c r="J386" s="50">
        <v>1</v>
      </c>
      <c r="K386" s="50">
        <v>0</v>
      </c>
      <c r="L386" s="50">
        <v>1</v>
      </c>
      <c r="M386" s="358">
        <v>20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1009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24</v>
      </c>
      <c r="B388" s="50">
        <v>9337</v>
      </c>
      <c r="C388" s="50" t="s">
        <v>56</v>
      </c>
      <c r="D388" s="50" t="s">
        <v>416</v>
      </c>
      <c r="E388" s="50">
        <v>223</v>
      </c>
      <c r="F388" s="50">
        <v>12</v>
      </c>
      <c r="G388" s="50">
        <v>3</v>
      </c>
      <c r="H388" s="50">
        <v>0</v>
      </c>
      <c r="I388" s="50">
        <v>3</v>
      </c>
      <c r="J388" s="50">
        <v>13</v>
      </c>
      <c r="K388" s="50">
        <v>0</v>
      </c>
      <c r="L388" s="50">
        <v>13</v>
      </c>
      <c r="M388" s="358">
        <v>108.33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3</v>
      </c>
      <c r="T388" s="50">
        <v>4</v>
      </c>
      <c r="U388" s="50">
        <v>-1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204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159</v>
      </c>
      <c r="D390" s="50" t="s">
        <v>417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419</v>
      </c>
      <c r="E391" s="50">
        <v>252</v>
      </c>
      <c r="F391" s="50">
        <v>15</v>
      </c>
      <c r="G391" s="50">
        <v>0</v>
      </c>
      <c r="H391" s="50">
        <v>0</v>
      </c>
      <c r="I391" s="50">
        <v>0</v>
      </c>
      <c r="J391" s="50">
        <v>4</v>
      </c>
      <c r="K391" s="50">
        <v>0</v>
      </c>
      <c r="L391" s="50">
        <v>4</v>
      </c>
      <c r="M391" s="358">
        <v>26.67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24</v>
      </c>
      <c r="B392" s="50">
        <v>9393</v>
      </c>
      <c r="C392" s="50" t="s">
        <v>426</v>
      </c>
      <c r="D392" s="50" t="s">
        <v>100</v>
      </c>
      <c r="E392" s="50">
        <v>116</v>
      </c>
      <c r="F392" s="50">
        <v>7</v>
      </c>
      <c r="G392" s="50">
        <v>0</v>
      </c>
      <c r="H392" s="50">
        <v>0</v>
      </c>
      <c r="I392" s="50">
        <v>0</v>
      </c>
      <c r="J392" s="50">
        <v>8</v>
      </c>
      <c r="K392" s="50">
        <v>0</v>
      </c>
      <c r="L392" s="50">
        <v>8</v>
      </c>
      <c r="M392" s="358">
        <v>114.29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426</v>
      </c>
      <c r="D393" s="50" t="s">
        <v>420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356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823</v>
      </c>
      <c r="D395" s="50" t="s">
        <v>27</v>
      </c>
      <c r="E395" s="50">
        <v>50</v>
      </c>
      <c r="F395" s="50">
        <v>5</v>
      </c>
      <c r="G395" s="50">
        <v>0</v>
      </c>
      <c r="H395" s="50">
        <v>0</v>
      </c>
      <c r="I395" s="50">
        <v>0</v>
      </c>
      <c r="J395" s="50">
        <v>4</v>
      </c>
      <c r="K395" s="50">
        <v>0</v>
      </c>
      <c r="L395" s="50">
        <v>4</v>
      </c>
      <c r="M395" s="358">
        <v>80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2</v>
      </c>
      <c r="T395" s="50">
        <v>3</v>
      </c>
      <c r="U395" s="50">
        <v>-1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422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423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449</v>
      </c>
      <c r="D398" s="50" t="s">
        <v>424</v>
      </c>
      <c r="E398" s="50">
        <v>79</v>
      </c>
      <c r="F398" s="50">
        <v>5</v>
      </c>
      <c r="G398" s="50">
        <v>0</v>
      </c>
      <c r="H398" s="50">
        <v>0</v>
      </c>
      <c r="I398" s="50">
        <v>0</v>
      </c>
      <c r="J398" s="50">
        <v>4</v>
      </c>
      <c r="K398" s="50">
        <v>0</v>
      </c>
      <c r="L398" s="50">
        <v>4</v>
      </c>
      <c r="M398" s="358">
        <v>80</v>
      </c>
      <c r="N398" s="44"/>
      <c r="O398" s="50">
        <v>0</v>
      </c>
      <c r="P398" s="50">
        <v>1</v>
      </c>
      <c r="Q398" s="50">
        <v>0</v>
      </c>
      <c r="R398" s="50">
        <v>1</v>
      </c>
      <c r="S398" s="50">
        <v>1</v>
      </c>
      <c r="T398" s="50">
        <v>0</v>
      </c>
      <c r="U398" s="50">
        <v>1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425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763</v>
      </c>
      <c r="D401" s="50" t="s">
        <v>89</v>
      </c>
      <c r="E401" s="50">
        <v>85</v>
      </c>
      <c r="F401" s="50">
        <v>5</v>
      </c>
      <c r="G401" s="50">
        <v>10</v>
      </c>
      <c r="H401" s="50">
        <v>0</v>
      </c>
      <c r="I401" s="50">
        <v>10</v>
      </c>
      <c r="J401" s="50">
        <v>21</v>
      </c>
      <c r="K401" s="50">
        <v>0</v>
      </c>
      <c r="L401" s="50">
        <v>21</v>
      </c>
      <c r="M401" s="358">
        <v>420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1</v>
      </c>
      <c r="U401" s="50">
        <v>-1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1159</v>
      </c>
      <c r="D402" s="50" t="s">
        <v>427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421</v>
      </c>
      <c r="D403" s="50" t="s">
        <v>428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1</v>
      </c>
      <c r="T403" s="50">
        <v>2</v>
      </c>
      <c r="U403" s="50">
        <v>-1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780</v>
      </c>
      <c r="D404" s="50" t="s">
        <v>429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5</v>
      </c>
      <c r="K404" s="50">
        <v>0</v>
      </c>
      <c r="L404" s="50">
        <v>5</v>
      </c>
      <c r="M404" s="358">
        <v>71.430000000000007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239</v>
      </c>
      <c r="D405" s="50" t="s">
        <v>430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24</v>
      </c>
      <c r="B406" s="50">
        <v>9650</v>
      </c>
      <c r="C406" s="50" t="s">
        <v>772</v>
      </c>
      <c r="D406" s="50" t="s">
        <v>431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15</v>
      </c>
      <c r="K406" s="50">
        <v>0</v>
      </c>
      <c r="L406" s="50">
        <v>15</v>
      </c>
      <c r="M406" s="358">
        <v>300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2</v>
      </c>
      <c r="T406" s="50">
        <v>0</v>
      </c>
      <c r="U406" s="50">
        <v>2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803</v>
      </c>
      <c r="D407" s="50" t="s">
        <v>432</v>
      </c>
      <c r="E407" s="50">
        <v>57</v>
      </c>
      <c r="F407" s="50">
        <v>5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1</v>
      </c>
      <c r="Q407" s="50">
        <v>0</v>
      </c>
      <c r="R407" s="50">
        <v>1</v>
      </c>
      <c r="S407" s="50">
        <v>2</v>
      </c>
      <c r="T407" s="50">
        <v>1</v>
      </c>
      <c r="U407" s="50">
        <v>1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174</v>
      </c>
      <c r="D408" s="50" t="s">
        <v>433</v>
      </c>
      <c r="E408" s="50">
        <v>202</v>
      </c>
      <c r="F408" s="50">
        <v>12</v>
      </c>
      <c r="G408" s="50">
        <v>0</v>
      </c>
      <c r="H408" s="50">
        <v>0</v>
      </c>
      <c r="I408" s="50">
        <v>0</v>
      </c>
      <c r="J408" s="50">
        <v>2</v>
      </c>
      <c r="K408" s="50">
        <v>0</v>
      </c>
      <c r="L408" s="50">
        <v>2</v>
      </c>
      <c r="M408" s="358">
        <v>16.670000000000002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2</v>
      </c>
      <c r="T408" s="50">
        <v>0</v>
      </c>
      <c r="U408" s="50">
        <v>2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342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292</v>
      </c>
      <c r="D410" s="50" t="s">
        <v>434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5</v>
      </c>
      <c r="K410" s="50">
        <v>0</v>
      </c>
      <c r="L410" s="50">
        <v>5</v>
      </c>
      <c r="M410" s="358">
        <v>100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1</v>
      </c>
      <c r="T410" s="50">
        <v>0</v>
      </c>
      <c r="U410" s="50">
        <v>1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796</v>
      </c>
      <c r="D411" s="50" t="s">
        <v>435</v>
      </c>
      <c r="E411" s="50">
        <v>54</v>
      </c>
      <c r="F411" s="50">
        <v>5</v>
      </c>
      <c r="G411" s="50">
        <v>1</v>
      </c>
      <c r="H411" s="50">
        <v>0</v>
      </c>
      <c r="I411" s="50">
        <v>1</v>
      </c>
      <c r="J411" s="50">
        <v>4</v>
      </c>
      <c r="K411" s="50">
        <v>0</v>
      </c>
      <c r="L411" s="50">
        <v>4</v>
      </c>
      <c r="M411" s="358">
        <v>80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436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386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291</v>
      </c>
      <c r="D414" s="50" t="s">
        <v>33</v>
      </c>
      <c r="E414" s="50">
        <v>166</v>
      </c>
      <c r="F414" s="50">
        <v>10</v>
      </c>
      <c r="G414" s="50">
        <v>0</v>
      </c>
      <c r="H414" s="50">
        <v>0</v>
      </c>
      <c r="I414" s="50">
        <v>0</v>
      </c>
      <c r="J414" s="50">
        <v>4</v>
      </c>
      <c r="K414" s="50">
        <v>0</v>
      </c>
      <c r="L414" s="50">
        <v>4</v>
      </c>
      <c r="M414" s="358">
        <v>40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1121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765</v>
      </c>
      <c r="D416" s="50" t="s">
        <v>437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438</v>
      </c>
      <c r="E417" s="50">
        <v>194</v>
      </c>
      <c r="F417" s="50">
        <v>11</v>
      </c>
      <c r="G417" s="50">
        <v>0</v>
      </c>
      <c r="H417" s="50">
        <v>0</v>
      </c>
      <c r="I417" s="50">
        <v>0</v>
      </c>
      <c r="J417" s="50">
        <v>9</v>
      </c>
      <c r="K417" s="50">
        <v>0</v>
      </c>
      <c r="L417" s="50">
        <v>9</v>
      </c>
      <c r="M417" s="358">
        <v>81.819999999999993</v>
      </c>
      <c r="N417" s="44"/>
      <c r="O417" s="50">
        <v>0</v>
      </c>
      <c r="P417" s="50">
        <v>0</v>
      </c>
      <c r="Q417" s="50">
        <v>1</v>
      </c>
      <c r="R417" s="50">
        <v>-1</v>
      </c>
      <c r="S417" s="50">
        <v>1</v>
      </c>
      <c r="T417" s="50">
        <v>1</v>
      </c>
      <c r="U417" s="50">
        <v>0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258</v>
      </c>
      <c r="D418" s="50" t="s">
        <v>308</v>
      </c>
      <c r="E418" s="50">
        <v>267</v>
      </c>
      <c r="F418" s="50">
        <v>15</v>
      </c>
      <c r="G418" s="50">
        <v>0</v>
      </c>
      <c r="H418" s="50">
        <v>0</v>
      </c>
      <c r="I418" s="50">
        <v>0</v>
      </c>
      <c r="J418" s="50">
        <v>7</v>
      </c>
      <c r="K418" s="50">
        <v>0</v>
      </c>
      <c r="L418" s="50">
        <v>7</v>
      </c>
      <c r="M418" s="358">
        <v>46.67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439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2</v>
      </c>
      <c r="T419" s="50">
        <v>1</v>
      </c>
      <c r="U419" s="50">
        <v>1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797</v>
      </c>
      <c r="D420" s="50" t="s">
        <v>441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442</v>
      </c>
      <c r="E421" s="50">
        <v>67</v>
      </c>
      <c r="F421" s="50">
        <v>5</v>
      </c>
      <c r="G421" s="50">
        <v>0</v>
      </c>
      <c r="H421" s="50">
        <v>0</v>
      </c>
      <c r="I421" s="50">
        <v>0</v>
      </c>
      <c r="J421" s="50">
        <v>8</v>
      </c>
      <c r="K421" s="50">
        <v>0</v>
      </c>
      <c r="L421" s="50">
        <v>8</v>
      </c>
      <c r="M421" s="358">
        <v>160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1</v>
      </c>
      <c r="T421" s="50">
        <v>0</v>
      </c>
      <c r="U421" s="50">
        <v>1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137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2</v>
      </c>
      <c r="K422" s="50">
        <v>0</v>
      </c>
      <c r="L422" s="50">
        <v>2</v>
      </c>
      <c r="M422" s="358">
        <v>33.33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179</v>
      </c>
      <c r="D423" s="50" t="s">
        <v>443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358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324</v>
      </c>
      <c r="D424" s="50" t="s">
        <v>141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1</v>
      </c>
      <c r="Q424" s="50">
        <v>0</v>
      </c>
      <c r="R424" s="50">
        <v>1</v>
      </c>
      <c r="S424" s="50">
        <v>2</v>
      </c>
      <c r="T424" s="50">
        <v>1</v>
      </c>
      <c r="U424" s="50">
        <v>1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277</v>
      </c>
      <c r="D425" s="50" t="s">
        <v>1165</v>
      </c>
      <c r="E425" s="50">
        <v>351</v>
      </c>
      <c r="F425" s="50">
        <v>15</v>
      </c>
      <c r="G425" s="50">
        <v>0</v>
      </c>
      <c r="H425" s="50">
        <v>0</v>
      </c>
      <c r="I425" s="50">
        <v>0</v>
      </c>
      <c r="J425" s="50">
        <v>3</v>
      </c>
      <c r="K425" s="50">
        <v>0</v>
      </c>
      <c r="L425" s="50">
        <v>3</v>
      </c>
      <c r="M425" s="358">
        <v>20</v>
      </c>
      <c r="N425" s="44"/>
      <c r="O425" s="50">
        <v>0</v>
      </c>
      <c r="P425" s="50">
        <v>1</v>
      </c>
      <c r="Q425" s="50">
        <v>0</v>
      </c>
      <c r="R425" s="50">
        <v>1</v>
      </c>
      <c r="S425" s="50">
        <v>2</v>
      </c>
      <c r="T425" s="50">
        <v>0</v>
      </c>
      <c r="U425" s="50">
        <v>2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182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2</v>
      </c>
      <c r="K426" s="50">
        <v>0</v>
      </c>
      <c r="L426" s="50">
        <v>2</v>
      </c>
      <c r="M426" s="358">
        <v>40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1</v>
      </c>
      <c r="U426" s="50">
        <v>-1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235</v>
      </c>
      <c r="D427" s="50" t="s">
        <v>444</v>
      </c>
      <c r="E427" s="50">
        <v>163</v>
      </c>
      <c r="F427" s="50">
        <v>10</v>
      </c>
      <c r="G427" s="50">
        <v>1</v>
      </c>
      <c r="H427" s="50">
        <v>0</v>
      </c>
      <c r="I427" s="50">
        <v>1</v>
      </c>
      <c r="J427" s="50">
        <v>2</v>
      </c>
      <c r="K427" s="50">
        <v>0</v>
      </c>
      <c r="L427" s="50">
        <v>2</v>
      </c>
      <c r="M427" s="358">
        <v>20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149</v>
      </c>
      <c r="D428" s="50" t="s">
        <v>445</v>
      </c>
      <c r="E428" s="50">
        <v>293</v>
      </c>
      <c r="F428" s="50">
        <v>15</v>
      </c>
      <c r="G428" s="50">
        <v>2</v>
      </c>
      <c r="H428" s="50">
        <v>0</v>
      </c>
      <c r="I428" s="50">
        <v>2</v>
      </c>
      <c r="J428" s="50">
        <v>11</v>
      </c>
      <c r="K428" s="50">
        <v>0</v>
      </c>
      <c r="L428" s="50">
        <v>11</v>
      </c>
      <c r="M428" s="358">
        <v>73.33</v>
      </c>
      <c r="N428" s="44"/>
      <c r="O428" s="50">
        <v>0</v>
      </c>
      <c r="P428" s="50">
        <v>0</v>
      </c>
      <c r="Q428" s="50">
        <v>1</v>
      </c>
      <c r="R428" s="50">
        <v>-1</v>
      </c>
      <c r="S428" s="50">
        <v>1</v>
      </c>
      <c r="T428" s="50">
        <v>3</v>
      </c>
      <c r="U428" s="50">
        <v>-2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3</v>
      </c>
      <c r="H429" s="50">
        <v>0</v>
      </c>
      <c r="I429" s="50">
        <v>3</v>
      </c>
      <c r="J429" s="50">
        <v>26</v>
      </c>
      <c r="K429" s="50">
        <v>0</v>
      </c>
      <c r="L429" s="50">
        <v>26</v>
      </c>
      <c r="M429" s="358">
        <v>173.33</v>
      </c>
      <c r="N429" s="44"/>
      <c r="O429" s="50">
        <v>0</v>
      </c>
      <c r="P429" s="50">
        <v>1</v>
      </c>
      <c r="Q429" s="50">
        <v>0</v>
      </c>
      <c r="R429" s="50">
        <v>1</v>
      </c>
      <c r="S429" s="50">
        <v>4</v>
      </c>
      <c r="T429" s="50">
        <v>4</v>
      </c>
      <c r="U429" s="50">
        <v>0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209</v>
      </c>
      <c r="D430" s="50" t="s">
        <v>29</v>
      </c>
      <c r="E430" s="50">
        <v>166</v>
      </c>
      <c r="F430" s="50">
        <v>10</v>
      </c>
      <c r="G430" s="50">
        <v>1</v>
      </c>
      <c r="H430" s="50">
        <v>0</v>
      </c>
      <c r="I430" s="50">
        <v>1</v>
      </c>
      <c r="J430" s="50">
        <v>1</v>
      </c>
      <c r="K430" s="50">
        <v>0</v>
      </c>
      <c r="L430" s="50">
        <v>1</v>
      </c>
      <c r="M430" s="358">
        <v>10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768</v>
      </c>
      <c r="D431" s="50" t="s">
        <v>446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0</v>
      </c>
      <c r="H432" s="50">
        <v>0</v>
      </c>
      <c r="I432" s="50">
        <v>0</v>
      </c>
      <c r="J432" s="50">
        <v>5</v>
      </c>
      <c r="K432" s="50">
        <v>0</v>
      </c>
      <c r="L432" s="50">
        <v>5</v>
      </c>
      <c r="M432" s="358">
        <v>45.45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204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798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168</v>
      </c>
      <c r="D436" s="50" t="s">
        <v>27</v>
      </c>
      <c r="E436" s="50">
        <v>294</v>
      </c>
      <c r="F436" s="50">
        <v>15</v>
      </c>
      <c r="G436" s="50">
        <v>4</v>
      </c>
      <c r="H436" s="50">
        <v>0</v>
      </c>
      <c r="I436" s="50">
        <v>4</v>
      </c>
      <c r="J436" s="50">
        <v>8</v>
      </c>
      <c r="K436" s="50">
        <v>0</v>
      </c>
      <c r="L436" s="50">
        <v>8</v>
      </c>
      <c r="M436" s="358">
        <v>53.33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700</v>
      </c>
      <c r="D437" s="50" t="s">
        <v>448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799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123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695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781</v>
      </c>
      <c r="D442" s="50" t="s">
        <v>451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374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1</v>
      </c>
      <c r="U444" s="50">
        <v>-1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128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1</v>
      </c>
      <c r="K445" s="50">
        <v>0</v>
      </c>
      <c r="L445" s="50">
        <v>1</v>
      </c>
      <c r="M445" s="358">
        <v>20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223</v>
      </c>
      <c r="D446" s="50" t="s">
        <v>452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2</v>
      </c>
      <c r="U446" s="50">
        <v>-2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181</v>
      </c>
      <c r="D447" s="50" t="s">
        <v>27</v>
      </c>
      <c r="E447" s="50">
        <v>154</v>
      </c>
      <c r="F447" s="50">
        <v>9</v>
      </c>
      <c r="G447" s="50">
        <v>0</v>
      </c>
      <c r="H447" s="50">
        <v>0</v>
      </c>
      <c r="I447" s="50">
        <v>0</v>
      </c>
      <c r="J447" s="50">
        <v>15</v>
      </c>
      <c r="K447" s="50">
        <v>0</v>
      </c>
      <c r="L447" s="50">
        <v>15</v>
      </c>
      <c r="M447" s="358">
        <v>166.67</v>
      </c>
      <c r="N447" s="44"/>
      <c r="O447" s="50">
        <v>0</v>
      </c>
      <c r="P447" s="50">
        <v>1</v>
      </c>
      <c r="Q447" s="50">
        <v>0</v>
      </c>
      <c r="R447" s="50">
        <v>1</v>
      </c>
      <c r="S447" s="50">
        <v>1</v>
      </c>
      <c r="T447" s="50">
        <v>0</v>
      </c>
      <c r="U447" s="50">
        <v>1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783</v>
      </c>
      <c r="D448" s="50" t="s">
        <v>453</v>
      </c>
      <c r="E448" s="50">
        <v>192</v>
      </c>
      <c r="F448" s="50">
        <v>11</v>
      </c>
      <c r="G448" s="50">
        <v>2</v>
      </c>
      <c r="H448" s="50">
        <v>0</v>
      </c>
      <c r="I448" s="50">
        <v>2</v>
      </c>
      <c r="J448" s="50">
        <v>2</v>
      </c>
      <c r="K448" s="50">
        <v>0</v>
      </c>
      <c r="L448" s="50">
        <v>2</v>
      </c>
      <c r="M448" s="358">
        <v>18.18</v>
      </c>
      <c r="N448" s="44"/>
      <c r="O448" s="50">
        <v>0</v>
      </c>
      <c r="P448" s="50">
        <v>1</v>
      </c>
      <c r="Q448" s="50">
        <v>0</v>
      </c>
      <c r="R448" s="50">
        <v>1</v>
      </c>
      <c r="S448" s="50">
        <v>2</v>
      </c>
      <c r="T448" s="50">
        <v>0</v>
      </c>
      <c r="U448" s="50">
        <v>2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139</v>
      </c>
      <c r="D449" s="50" t="s">
        <v>454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1035</v>
      </c>
      <c r="D450" s="50" t="s">
        <v>455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327</v>
      </c>
      <c r="D451" s="50" t="s">
        <v>456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1</v>
      </c>
      <c r="Q451" s="50">
        <v>1</v>
      </c>
      <c r="R451" s="50">
        <v>0</v>
      </c>
      <c r="S451" s="50">
        <v>1</v>
      </c>
      <c r="T451" s="50">
        <v>1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255</v>
      </c>
      <c r="D452" s="50" t="s">
        <v>27</v>
      </c>
      <c r="E452" s="50">
        <v>68</v>
      </c>
      <c r="F452" s="50">
        <v>5</v>
      </c>
      <c r="G452" s="50">
        <v>3</v>
      </c>
      <c r="H452" s="50">
        <v>0</v>
      </c>
      <c r="I452" s="50">
        <v>3</v>
      </c>
      <c r="J452" s="50">
        <v>3</v>
      </c>
      <c r="K452" s="50">
        <v>0</v>
      </c>
      <c r="L452" s="50">
        <v>3</v>
      </c>
      <c r="M452" s="358">
        <v>60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1008</v>
      </c>
      <c r="D453" s="50" t="s">
        <v>457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58">
        <v>20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269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92</v>
      </c>
      <c r="D455" s="50" t="s">
        <v>458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800</v>
      </c>
      <c r="D456" s="50" t="s">
        <v>225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2</v>
      </c>
      <c r="U456" s="50">
        <v>-2</v>
      </c>
      <c r="V456" s="359">
        <v>0</v>
      </c>
      <c r="W456" s="44"/>
    </row>
    <row r="457" spans="1:23" ht="29.1" customHeight="1">
      <c r="A457" s="50" t="s">
        <v>24</v>
      </c>
      <c r="B457" s="50">
        <v>10333</v>
      </c>
      <c r="C457" s="50" t="s">
        <v>137</v>
      </c>
      <c r="D457" s="50" t="s">
        <v>40</v>
      </c>
      <c r="E457" s="50">
        <v>194</v>
      </c>
      <c r="F457" s="50">
        <v>11</v>
      </c>
      <c r="G457" s="50">
        <v>0</v>
      </c>
      <c r="H457" s="50">
        <v>0</v>
      </c>
      <c r="I457" s="50">
        <v>0</v>
      </c>
      <c r="J457" s="50">
        <v>12</v>
      </c>
      <c r="K457" s="50">
        <v>0</v>
      </c>
      <c r="L457" s="50">
        <v>12</v>
      </c>
      <c r="M457" s="358">
        <v>109.09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2</v>
      </c>
      <c r="U457" s="50">
        <v>-1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92</v>
      </c>
      <c r="D458" s="50" t="s">
        <v>459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460</v>
      </c>
      <c r="E459" s="50">
        <v>210</v>
      </c>
      <c r="F459" s="50">
        <v>12</v>
      </c>
      <c r="G459" s="50">
        <v>0</v>
      </c>
      <c r="H459" s="50">
        <v>0</v>
      </c>
      <c r="I459" s="50">
        <v>0</v>
      </c>
      <c r="J459" s="50">
        <v>5</v>
      </c>
      <c r="K459" s="50">
        <v>0</v>
      </c>
      <c r="L459" s="50">
        <v>5</v>
      </c>
      <c r="M459" s="358">
        <v>41.67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2</v>
      </c>
      <c r="U459" s="50">
        <v>-1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500</v>
      </c>
      <c r="D460" s="50" t="s">
        <v>461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1</v>
      </c>
      <c r="K460" s="50">
        <v>0</v>
      </c>
      <c r="L460" s="50">
        <v>1</v>
      </c>
      <c r="M460" s="358">
        <v>20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801</v>
      </c>
      <c r="D461" s="50" t="s">
        <v>462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217</v>
      </c>
      <c r="D462" s="50" t="s">
        <v>33</v>
      </c>
      <c r="E462" s="50">
        <v>115</v>
      </c>
      <c r="F462" s="50">
        <v>7</v>
      </c>
      <c r="G462" s="50">
        <v>0</v>
      </c>
      <c r="H462" s="50">
        <v>0</v>
      </c>
      <c r="I462" s="50">
        <v>0</v>
      </c>
      <c r="J462" s="50">
        <v>10</v>
      </c>
      <c r="K462" s="50">
        <v>0</v>
      </c>
      <c r="L462" s="50">
        <v>10</v>
      </c>
      <c r="M462" s="358">
        <v>142.86000000000001</v>
      </c>
      <c r="N462" s="44"/>
      <c r="O462" s="50">
        <v>0</v>
      </c>
      <c r="P462" s="50">
        <v>1</v>
      </c>
      <c r="Q462" s="50">
        <v>0</v>
      </c>
      <c r="R462" s="50">
        <v>1</v>
      </c>
      <c r="S462" s="50">
        <v>3</v>
      </c>
      <c r="T462" s="50">
        <v>1</v>
      </c>
      <c r="U462" s="50">
        <v>2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765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307</v>
      </c>
      <c r="D464" s="50" t="s">
        <v>463</v>
      </c>
      <c r="E464" s="50">
        <v>184</v>
      </c>
      <c r="F464" s="50">
        <v>11</v>
      </c>
      <c r="G464" s="50">
        <v>1</v>
      </c>
      <c r="H464" s="50">
        <v>0</v>
      </c>
      <c r="I464" s="50">
        <v>1</v>
      </c>
      <c r="J464" s="50">
        <v>3</v>
      </c>
      <c r="K464" s="50">
        <v>0</v>
      </c>
      <c r="L464" s="50">
        <v>3</v>
      </c>
      <c r="M464" s="358">
        <v>27.27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2</v>
      </c>
      <c r="T464" s="50">
        <v>0</v>
      </c>
      <c r="U464" s="50">
        <v>2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161</v>
      </c>
      <c r="D465" s="50" t="s">
        <v>146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776</v>
      </c>
      <c r="D466" s="50" t="s">
        <v>162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369</v>
      </c>
      <c r="D467" s="50" t="s">
        <v>464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802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24</v>
      </c>
      <c r="B469" s="50">
        <v>10420</v>
      </c>
      <c r="C469" s="50" t="s">
        <v>338</v>
      </c>
      <c r="D469" s="50" t="s">
        <v>23</v>
      </c>
      <c r="E469" s="50">
        <v>188</v>
      </c>
      <c r="F469" s="50">
        <v>11</v>
      </c>
      <c r="G469" s="50">
        <v>5</v>
      </c>
      <c r="H469" s="50">
        <v>0</v>
      </c>
      <c r="I469" s="50">
        <v>5</v>
      </c>
      <c r="J469" s="50">
        <v>11</v>
      </c>
      <c r="K469" s="50">
        <v>0</v>
      </c>
      <c r="L469" s="50">
        <v>11</v>
      </c>
      <c r="M469" s="358">
        <v>100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123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1</v>
      </c>
      <c r="R470" s="50">
        <v>-1</v>
      </c>
      <c r="S470" s="50">
        <v>0</v>
      </c>
      <c r="T470" s="50">
        <v>2</v>
      </c>
      <c r="U470" s="50">
        <v>-2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466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359</v>
      </c>
      <c r="D472" s="50" t="s">
        <v>467</v>
      </c>
      <c r="E472" s="50">
        <v>31</v>
      </c>
      <c r="F472" s="50">
        <v>5</v>
      </c>
      <c r="G472" s="50">
        <v>0</v>
      </c>
      <c r="H472" s="50">
        <v>0</v>
      </c>
      <c r="I472" s="50">
        <v>0</v>
      </c>
      <c r="J472" s="50">
        <v>4</v>
      </c>
      <c r="K472" s="50">
        <v>0</v>
      </c>
      <c r="L472" s="50">
        <v>4</v>
      </c>
      <c r="M472" s="358">
        <v>80</v>
      </c>
      <c r="N472" s="44"/>
      <c r="O472" s="50">
        <v>0</v>
      </c>
      <c r="P472" s="50">
        <v>0</v>
      </c>
      <c r="Q472" s="50">
        <v>1</v>
      </c>
      <c r="R472" s="50">
        <v>-1</v>
      </c>
      <c r="S472" s="50">
        <v>0</v>
      </c>
      <c r="T472" s="50">
        <v>1</v>
      </c>
      <c r="U472" s="50">
        <v>-1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255</v>
      </c>
      <c r="D473" s="50" t="s">
        <v>468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469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5</v>
      </c>
      <c r="K474" s="50">
        <v>0</v>
      </c>
      <c r="L474" s="50">
        <v>5</v>
      </c>
      <c r="M474" s="358">
        <v>83.33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2</v>
      </c>
      <c r="T474" s="50">
        <v>1</v>
      </c>
      <c r="U474" s="50">
        <v>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782</v>
      </c>
      <c r="D475" s="50" t="s">
        <v>470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1035</v>
      </c>
      <c r="D476" s="50" t="s">
        <v>471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176</v>
      </c>
      <c r="D477" s="50" t="s">
        <v>472</v>
      </c>
      <c r="E477" s="50">
        <v>109</v>
      </c>
      <c r="F477" s="50">
        <v>6</v>
      </c>
      <c r="G477" s="50">
        <v>3</v>
      </c>
      <c r="H477" s="50">
        <v>0</v>
      </c>
      <c r="I477" s="50">
        <v>3</v>
      </c>
      <c r="J477" s="50">
        <v>3</v>
      </c>
      <c r="K477" s="50">
        <v>0</v>
      </c>
      <c r="L477" s="50">
        <v>3</v>
      </c>
      <c r="M477" s="358">
        <v>50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4</v>
      </c>
      <c r="T477" s="50">
        <v>1</v>
      </c>
      <c r="U477" s="50">
        <v>3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473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1</v>
      </c>
      <c r="K478" s="50">
        <v>0</v>
      </c>
      <c r="L478" s="50">
        <v>1</v>
      </c>
      <c r="M478" s="358">
        <v>16.670000000000002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2</v>
      </c>
      <c r="U478" s="50">
        <v>-2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787</v>
      </c>
      <c r="D479" s="50" t="s">
        <v>474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1</v>
      </c>
      <c r="Q479" s="50">
        <v>0</v>
      </c>
      <c r="R479" s="50">
        <v>1</v>
      </c>
      <c r="S479" s="50">
        <v>2</v>
      </c>
      <c r="T479" s="50">
        <v>0</v>
      </c>
      <c r="U479" s="50">
        <v>2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364</v>
      </c>
      <c r="D480" s="50" t="s">
        <v>205</v>
      </c>
      <c r="E480" s="50">
        <v>80</v>
      </c>
      <c r="F480" s="50">
        <v>5</v>
      </c>
      <c r="G480" s="50">
        <v>1</v>
      </c>
      <c r="H480" s="50">
        <v>0</v>
      </c>
      <c r="I480" s="50">
        <v>1</v>
      </c>
      <c r="J480" s="50">
        <v>6</v>
      </c>
      <c r="K480" s="50">
        <v>0</v>
      </c>
      <c r="L480" s="50">
        <v>6</v>
      </c>
      <c r="M480" s="358">
        <v>120</v>
      </c>
      <c r="N480" s="44" t="s">
        <v>24</v>
      </c>
      <c r="O480" s="50">
        <v>0</v>
      </c>
      <c r="P480" s="50">
        <v>0</v>
      </c>
      <c r="Q480" s="50">
        <v>0</v>
      </c>
      <c r="R480" s="50">
        <v>0</v>
      </c>
      <c r="S480" s="50">
        <v>5</v>
      </c>
      <c r="T480" s="50">
        <v>0</v>
      </c>
      <c r="U480" s="50">
        <v>5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24</v>
      </c>
      <c r="B482" s="50">
        <v>10574</v>
      </c>
      <c r="C482" s="50" t="s">
        <v>401</v>
      </c>
      <c r="D482" s="50" t="s">
        <v>475</v>
      </c>
      <c r="E482" s="50">
        <v>102</v>
      </c>
      <c r="F482" s="50">
        <v>5</v>
      </c>
      <c r="G482" s="50">
        <v>0</v>
      </c>
      <c r="H482" s="50">
        <v>0</v>
      </c>
      <c r="I482" s="50">
        <v>0</v>
      </c>
      <c r="J482" s="50">
        <v>8</v>
      </c>
      <c r="K482" s="50">
        <v>0</v>
      </c>
      <c r="L482" s="50">
        <v>8</v>
      </c>
      <c r="M482" s="358">
        <v>160</v>
      </c>
      <c r="N482" s="44" t="s">
        <v>24</v>
      </c>
      <c r="O482" s="50">
        <v>0</v>
      </c>
      <c r="P482" s="50">
        <v>0</v>
      </c>
      <c r="Q482" s="50">
        <v>0</v>
      </c>
      <c r="R482" s="50">
        <v>0</v>
      </c>
      <c r="S482" s="50">
        <v>6</v>
      </c>
      <c r="T482" s="50">
        <v>0</v>
      </c>
      <c r="U482" s="50">
        <v>6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1009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204</v>
      </c>
      <c r="D484" s="50" t="s">
        <v>476</v>
      </c>
      <c r="E484" s="50">
        <v>107</v>
      </c>
      <c r="F484" s="50">
        <v>6</v>
      </c>
      <c r="G484" s="50">
        <v>2</v>
      </c>
      <c r="H484" s="50">
        <v>0</v>
      </c>
      <c r="I484" s="50">
        <v>2</v>
      </c>
      <c r="J484" s="50">
        <v>3</v>
      </c>
      <c r="K484" s="50">
        <v>0</v>
      </c>
      <c r="L484" s="50">
        <v>3</v>
      </c>
      <c r="M484" s="358">
        <v>50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0</v>
      </c>
      <c r="U484" s="50">
        <v>1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1050</v>
      </c>
      <c r="D485" s="50" t="s">
        <v>265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793</v>
      </c>
      <c r="D486" s="50" t="s">
        <v>1047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1</v>
      </c>
      <c r="U486" s="50">
        <v>-1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163</v>
      </c>
      <c r="D487" s="50" t="s">
        <v>165</v>
      </c>
      <c r="E487" s="50">
        <v>235</v>
      </c>
      <c r="F487" s="50">
        <v>14</v>
      </c>
      <c r="G487" s="50">
        <v>3</v>
      </c>
      <c r="H487" s="50">
        <v>0</v>
      </c>
      <c r="I487" s="50">
        <v>3</v>
      </c>
      <c r="J487" s="50">
        <v>9</v>
      </c>
      <c r="K487" s="50">
        <v>0</v>
      </c>
      <c r="L487" s="50">
        <v>9</v>
      </c>
      <c r="M487" s="358">
        <v>64.290000000000006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2</v>
      </c>
      <c r="T487" s="50">
        <v>0</v>
      </c>
      <c r="U487" s="50">
        <v>2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477</v>
      </c>
      <c r="E488" s="50">
        <v>122</v>
      </c>
      <c r="F488" s="50">
        <v>7</v>
      </c>
      <c r="G488" s="50">
        <v>0</v>
      </c>
      <c r="H488" s="50">
        <v>0</v>
      </c>
      <c r="I488" s="50">
        <v>0</v>
      </c>
      <c r="J488" s="50">
        <v>4</v>
      </c>
      <c r="K488" s="50">
        <v>0</v>
      </c>
      <c r="L488" s="50">
        <v>4</v>
      </c>
      <c r="M488" s="358">
        <v>57.14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123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287</v>
      </c>
      <c r="D491" s="50" t="s">
        <v>478</v>
      </c>
      <c r="E491" s="50">
        <v>43</v>
      </c>
      <c r="F491" s="50">
        <v>5</v>
      </c>
      <c r="G491" s="50">
        <v>1</v>
      </c>
      <c r="H491" s="50">
        <v>0</v>
      </c>
      <c r="I491" s="50">
        <v>1</v>
      </c>
      <c r="J491" s="50">
        <v>2</v>
      </c>
      <c r="K491" s="50">
        <v>0</v>
      </c>
      <c r="L491" s="50">
        <v>2</v>
      </c>
      <c r="M491" s="358">
        <v>40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151</v>
      </c>
      <c r="D492" s="50" t="s">
        <v>43</v>
      </c>
      <c r="E492" s="50">
        <v>117</v>
      </c>
      <c r="F492" s="50">
        <v>7</v>
      </c>
      <c r="G492" s="50">
        <v>1</v>
      </c>
      <c r="H492" s="50">
        <v>0</v>
      </c>
      <c r="I492" s="50">
        <v>1</v>
      </c>
      <c r="J492" s="50">
        <v>11</v>
      </c>
      <c r="K492" s="50">
        <v>0</v>
      </c>
      <c r="L492" s="50">
        <v>11</v>
      </c>
      <c r="M492" s="358">
        <v>157.13999999999999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764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135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2</v>
      </c>
      <c r="T494" s="50">
        <v>1</v>
      </c>
      <c r="U494" s="50">
        <v>1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701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5</v>
      </c>
      <c r="K495" s="50">
        <v>0</v>
      </c>
      <c r="L495" s="50">
        <v>5</v>
      </c>
      <c r="M495" s="358">
        <v>62.5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774</v>
      </c>
      <c r="D496" s="50" t="s">
        <v>152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351</v>
      </c>
      <c r="D497" s="50" t="s">
        <v>479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92</v>
      </c>
      <c r="D498" s="50" t="s">
        <v>480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799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92</v>
      </c>
      <c r="D502" s="50" t="s">
        <v>337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481</v>
      </c>
      <c r="E503" s="50">
        <v>177</v>
      </c>
      <c r="F503" s="50">
        <v>10</v>
      </c>
      <c r="G503" s="50">
        <v>2</v>
      </c>
      <c r="H503" s="50">
        <v>0</v>
      </c>
      <c r="I503" s="50">
        <v>2</v>
      </c>
      <c r="J503" s="50">
        <v>4</v>
      </c>
      <c r="K503" s="50">
        <v>0</v>
      </c>
      <c r="L503" s="50">
        <v>4</v>
      </c>
      <c r="M503" s="358">
        <v>40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799</v>
      </c>
      <c r="D504" s="50" t="s">
        <v>40</v>
      </c>
      <c r="E504" s="50">
        <v>195</v>
      </c>
      <c r="F504" s="50">
        <v>12</v>
      </c>
      <c r="G504" s="50">
        <v>2</v>
      </c>
      <c r="H504" s="50">
        <v>0</v>
      </c>
      <c r="I504" s="50">
        <v>2</v>
      </c>
      <c r="J504" s="50">
        <v>2</v>
      </c>
      <c r="K504" s="50">
        <v>0</v>
      </c>
      <c r="L504" s="50">
        <v>2</v>
      </c>
      <c r="M504" s="358">
        <v>16.670000000000002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2</v>
      </c>
      <c r="U504" s="50">
        <v>-2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293</v>
      </c>
      <c r="E505" s="50">
        <v>368</v>
      </c>
      <c r="F505" s="50">
        <v>15</v>
      </c>
      <c r="G505" s="50">
        <v>0</v>
      </c>
      <c r="H505" s="50">
        <v>0</v>
      </c>
      <c r="I505" s="50">
        <v>0</v>
      </c>
      <c r="J505" s="50">
        <v>8</v>
      </c>
      <c r="K505" s="50">
        <v>0</v>
      </c>
      <c r="L505" s="50">
        <v>8</v>
      </c>
      <c r="M505" s="358">
        <v>53.33</v>
      </c>
      <c r="N505" s="44"/>
      <c r="O505" s="50">
        <v>0</v>
      </c>
      <c r="P505" s="50">
        <v>1</v>
      </c>
      <c r="Q505" s="50">
        <v>1</v>
      </c>
      <c r="R505" s="50">
        <v>0</v>
      </c>
      <c r="S505" s="50">
        <v>5</v>
      </c>
      <c r="T505" s="50">
        <v>2</v>
      </c>
      <c r="U505" s="50">
        <v>3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202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2</v>
      </c>
      <c r="T506" s="50">
        <v>0</v>
      </c>
      <c r="U506" s="50">
        <v>2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293</v>
      </c>
      <c r="E507" s="50">
        <v>294</v>
      </c>
      <c r="F507" s="50">
        <v>15</v>
      </c>
      <c r="G507" s="50">
        <v>0</v>
      </c>
      <c r="H507" s="50">
        <v>0</v>
      </c>
      <c r="I507" s="50">
        <v>0</v>
      </c>
      <c r="J507" s="50">
        <v>8</v>
      </c>
      <c r="K507" s="50">
        <v>0</v>
      </c>
      <c r="L507" s="50">
        <v>8</v>
      </c>
      <c r="M507" s="358">
        <v>53.33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1</v>
      </c>
      <c r="U507" s="50">
        <v>0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279</v>
      </c>
      <c r="D508" s="50" t="s">
        <v>482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1157</v>
      </c>
      <c r="D509" s="50" t="s">
        <v>483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3</v>
      </c>
      <c r="T509" s="50">
        <v>1</v>
      </c>
      <c r="U509" s="50">
        <v>2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770</v>
      </c>
      <c r="D510" s="50" t="s">
        <v>121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3</v>
      </c>
      <c r="K510" s="50">
        <v>0</v>
      </c>
      <c r="L510" s="50">
        <v>3</v>
      </c>
      <c r="M510" s="358">
        <v>60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484</v>
      </c>
      <c r="E511" s="50">
        <v>206</v>
      </c>
      <c r="F511" s="50">
        <v>12</v>
      </c>
      <c r="G511" s="50">
        <v>0</v>
      </c>
      <c r="H511" s="50">
        <v>0</v>
      </c>
      <c r="I511" s="50">
        <v>0</v>
      </c>
      <c r="J511" s="50">
        <v>9</v>
      </c>
      <c r="K511" s="50">
        <v>0</v>
      </c>
      <c r="L511" s="50">
        <v>9</v>
      </c>
      <c r="M511" s="358">
        <v>75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3</v>
      </c>
      <c r="T511" s="50">
        <v>0</v>
      </c>
      <c r="U511" s="50">
        <v>3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376</v>
      </c>
      <c r="D512" s="50" t="s">
        <v>43</v>
      </c>
      <c r="E512" s="50">
        <v>63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788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327</v>
      </c>
      <c r="D514" s="50" t="s">
        <v>485</v>
      </c>
      <c r="E514" s="50">
        <v>358</v>
      </c>
      <c r="F514" s="50">
        <v>15</v>
      </c>
      <c r="G514" s="50">
        <v>0</v>
      </c>
      <c r="H514" s="50">
        <v>0</v>
      </c>
      <c r="I514" s="50">
        <v>0</v>
      </c>
      <c r="J514" s="50">
        <v>12</v>
      </c>
      <c r="K514" s="50">
        <v>0</v>
      </c>
      <c r="L514" s="50">
        <v>12</v>
      </c>
      <c r="M514" s="358">
        <v>80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4</v>
      </c>
      <c r="T514" s="50">
        <v>0</v>
      </c>
      <c r="U514" s="50">
        <v>4</v>
      </c>
      <c r="V514" s="359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291</v>
      </c>
      <c r="D515" s="50" t="s">
        <v>33</v>
      </c>
      <c r="E515" s="50">
        <v>116</v>
      </c>
      <c r="F515" s="50">
        <v>6</v>
      </c>
      <c r="G515" s="50">
        <v>0</v>
      </c>
      <c r="H515" s="50">
        <v>0</v>
      </c>
      <c r="I515" s="50">
        <v>0</v>
      </c>
      <c r="J515" s="50">
        <v>10</v>
      </c>
      <c r="K515" s="50">
        <v>0</v>
      </c>
      <c r="L515" s="50">
        <v>10</v>
      </c>
      <c r="M515" s="358">
        <v>166.67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2</v>
      </c>
      <c r="T515" s="50">
        <v>0</v>
      </c>
      <c r="U515" s="50">
        <v>2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769</v>
      </c>
      <c r="D516" s="50" t="s">
        <v>486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282</v>
      </c>
      <c r="D517" s="50" t="s">
        <v>33</v>
      </c>
      <c r="E517" s="50">
        <v>132</v>
      </c>
      <c r="F517" s="50">
        <v>8</v>
      </c>
      <c r="G517" s="50">
        <v>0</v>
      </c>
      <c r="H517" s="50">
        <v>0</v>
      </c>
      <c r="I517" s="50">
        <v>0</v>
      </c>
      <c r="J517" s="50">
        <v>3</v>
      </c>
      <c r="K517" s="50">
        <v>0</v>
      </c>
      <c r="L517" s="50">
        <v>3</v>
      </c>
      <c r="M517" s="358">
        <v>37.5</v>
      </c>
      <c r="N517" s="44"/>
      <c r="O517" s="50">
        <v>0</v>
      </c>
      <c r="P517" s="50">
        <v>0</v>
      </c>
      <c r="Q517" s="50">
        <v>1</v>
      </c>
      <c r="R517" s="50">
        <v>-1</v>
      </c>
      <c r="S517" s="50">
        <v>0</v>
      </c>
      <c r="T517" s="50">
        <v>1</v>
      </c>
      <c r="U517" s="50">
        <v>-1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1</v>
      </c>
      <c r="H519" s="50">
        <v>0</v>
      </c>
      <c r="I519" s="50">
        <v>1</v>
      </c>
      <c r="J519" s="50">
        <v>5</v>
      </c>
      <c r="K519" s="50">
        <v>0</v>
      </c>
      <c r="L519" s="50">
        <v>5</v>
      </c>
      <c r="M519" s="358">
        <v>50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1</v>
      </c>
      <c r="U519" s="50">
        <v>0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1016</v>
      </c>
      <c r="D520" s="50" t="s">
        <v>487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1</v>
      </c>
      <c r="T520" s="50">
        <v>0</v>
      </c>
      <c r="U520" s="50">
        <v>1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509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244</v>
      </c>
      <c r="D522" s="50" t="s">
        <v>33</v>
      </c>
      <c r="E522" s="50">
        <v>38</v>
      </c>
      <c r="F522" s="50">
        <v>5</v>
      </c>
      <c r="G522" s="50">
        <v>2</v>
      </c>
      <c r="H522" s="50">
        <v>0</v>
      </c>
      <c r="I522" s="50">
        <v>2</v>
      </c>
      <c r="J522" s="50">
        <v>8</v>
      </c>
      <c r="K522" s="50">
        <v>0</v>
      </c>
      <c r="L522" s="50">
        <v>8</v>
      </c>
      <c r="M522" s="358">
        <v>160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2</v>
      </c>
      <c r="T522" s="50">
        <v>0</v>
      </c>
      <c r="U522" s="50">
        <v>2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157</v>
      </c>
      <c r="D523" s="50" t="s">
        <v>489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778</v>
      </c>
      <c r="D524" s="50" t="s">
        <v>131</v>
      </c>
      <c r="E524" s="50">
        <v>82</v>
      </c>
      <c r="F524" s="50">
        <v>5</v>
      </c>
      <c r="G524" s="50">
        <v>0</v>
      </c>
      <c r="H524" s="50">
        <v>0</v>
      </c>
      <c r="I524" s="50">
        <v>0</v>
      </c>
      <c r="J524" s="50">
        <v>4</v>
      </c>
      <c r="K524" s="50">
        <v>0</v>
      </c>
      <c r="L524" s="50">
        <v>4</v>
      </c>
      <c r="M524" s="358">
        <v>80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157</v>
      </c>
      <c r="D525" s="50" t="s">
        <v>125</v>
      </c>
      <c r="E525" s="50">
        <v>122</v>
      </c>
      <c r="F525" s="50">
        <v>7</v>
      </c>
      <c r="G525" s="50">
        <v>1</v>
      </c>
      <c r="H525" s="50">
        <v>0</v>
      </c>
      <c r="I525" s="50">
        <v>1</v>
      </c>
      <c r="J525" s="50">
        <v>4</v>
      </c>
      <c r="K525" s="50">
        <v>0</v>
      </c>
      <c r="L525" s="50">
        <v>4</v>
      </c>
      <c r="M525" s="358">
        <v>57.14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126</v>
      </c>
      <c r="D526" s="50" t="s">
        <v>43</v>
      </c>
      <c r="E526" s="50">
        <v>117</v>
      </c>
      <c r="F526" s="50">
        <v>7</v>
      </c>
      <c r="G526" s="50">
        <v>1</v>
      </c>
      <c r="H526" s="50">
        <v>0</v>
      </c>
      <c r="I526" s="50">
        <v>1</v>
      </c>
      <c r="J526" s="50">
        <v>6</v>
      </c>
      <c r="K526" s="50">
        <v>0</v>
      </c>
      <c r="L526" s="50">
        <v>6</v>
      </c>
      <c r="M526" s="358">
        <v>85.71</v>
      </c>
      <c r="N526" s="44"/>
      <c r="O526" s="50">
        <v>0</v>
      </c>
      <c r="P526" s="50">
        <v>1</v>
      </c>
      <c r="Q526" s="50">
        <v>0</v>
      </c>
      <c r="R526" s="50">
        <v>1</v>
      </c>
      <c r="S526" s="50">
        <v>2</v>
      </c>
      <c r="T526" s="50">
        <v>1</v>
      </c>
      <c r="U526" s="50">
        <v>1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92</v>
      </c>
      <c r="D527" s="50" t="s">
        <v>490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785</v>
      </c>
      <c r="D528" s="50" t="s">
        <v>491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1</v>
      </c>
      <c r="U528" s="50">
        <v>-1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0</v>
      </c>
      <c r="H529" s="50">
        <v>0</v>
      </c>
      <c r="I529" s="50">
        <v>0</v>
      </c>
      <c r="J529" s="50">
        <v>5</v>
      </c>
      <c r="K529" s="50">
        <v>0</v>
      </c>
      <c r="L529" s="50">
        <v>5</v>
      </c>
      <c r="M529" s="358">
        <v>83.33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145</v>
      </c>
      <c r="D530" s="50" t="s">
        <v>492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231</v>
      </c>
      <c r="D531" s="50" t="s">
        <v>43</v>
      </c>
      <c r="E531" s="50">
        <v>131</v>
      </c>
      <c r="F531" s="50">
        <v>7</v>
      </c>
      <c r="G531" s="50">
        <v>0</v>
      </c>
      <c r="H531" s="50">
        <v>0</v>
      </c>
      <c r="I531" s="50">
        <v>0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493</v>
      </c>
      <c r="E532" s="50">
        <v>56</v>
      </c>
      <c r="F532" s="50">
        <v>5</v>
      </c>
      <c r="G532" s="50">
        <v>0</v>
      </c>
      <c r="H532" s="50">
        <v>0</v>
      </c>
      <c r="I532" s="50">
        <v>0</v>
      </c>
      <c r="J532" s="50">
        <v>3</v>
      </c>
      <c r="K532" s="50">
        <v>0</v>
      </c>
      <c r="L532" s="50">
        <v>3</v>
      </c>
      <c r="M532" s="358">
        <v>60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1</v>
      </c>
      <c r="T532" s="50">
        <v>0</v>
      </c>
      <c r="U532" s="50">
        <v>1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793</v>
      </c>
      <c r="D533" s="50" t="s">
        <v>494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24</v>
      </c>
      <c r="B534" s="50">
        <v>11293</v>
      </c>
      <c r="C534" s="50" t="s">
        <v>235</v>
      </c>
      <c r="D534" s="50" t="s">
        <v>495</v>
      </c>
      <c r="E534" s="50">
        <v>420</v>
      </c>
      <c r="F534" s="50">
        <v>15</v>
      </c>
      <c r="G534" s="50">
        <v>0</v>
      </c>
      <c r="H534" s="50">
        <v>0</v>
      </c>
      <c r="I534" s="50">
        <v>0</v>
      </c>
      <c r="J534" s="50">
        <v>16</v>
      </c>
      <c r="K534" s="50">
        <v>0</v>
      </c>
      <c r="L534" s="50">
        <v>16</v>
      </c>
      <c r="M534" s="358">
        <v>106.67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2</v>
      </c>
      <c r="T534" s="50">
        <v>2</v>
      </c>
      <c r="U534" s="50">
        <v>0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272</v>
      </c>
      <c r="D535" s="50" t="s">
        <v>1232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272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218</v>
      </c>
      <c r="E537" s="50">
        <v>410</v>
      </c>
      <c r="F537" s="50">
        <v>15</v>
      </c>
      <c r="G537" s="50">
        <v>1</v>
      </c>
      <c r="H537" s="50">
        <v>0</v>
      </c>
      <c r="I537" s="50">
        <v>1</v>
      </c>
      <c r="J537" s="50">
        <v>20</v>
      </c>
      <c r="K537" s="50">
        <v>0</v>
      </c>
      <c r="L537" s="50">
        <v>20</v>
      </c>
      <c r="M537" s="358">
        <v>133.33000000000001</v>
      </c>
      <c r="N537" s="44"/>
      <c r="O537" s="50">
        <v>0</v>
      </c>
      <c r="P537" s="50">
        <v>1</v>
      </c>
      <c r="Q537" s="50">
        <v>1</v>
      </c>
      <c r="R537" s="50">
        <v>0</v>
      </c>
      <c r="S537" s="50">
        <v>1</v>
      </c>
      <c r="T537" s="50">
        <v>3</v>
      </c>
      <c r="U537" s="50">
        <v>-2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700</v>
      </c>
      <c r="D538" s="50" t="s">
        <v>496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497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1</v>
      </c>
      <c r="K539" s="50">
        <v>0</v>
      </c>
      <c r="L539" s="50">
        <v>1</v>
      </c>
      <c r="M539" s="358">
        <v>20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1</v>
      </c>
      <c r="U539" s="50">
        <v>0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790</v>
      </c>
      <c r="D540" s="50" t="s">
        <v>498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1</v>
      </c>
      <c r="U541" s="50">
        <v>-1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499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1003</v>
      </c>
      <c r="D543" s="50" t="s">
        <v>141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2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1049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0</v>
      </c>
      <c r="U544" s="50">
        <v>2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268</v>
      </c>
      <c r="D545" s="50" t="s">
        <v>501</v>
      </c>
      <c r="E545" s="50">
        <v>33</v>
      </c>
      <c r="F545" s="50">
        <v>5</v>
      </c>
      <c r="G545" s="50">
        <v>1</v>
      </c>
      <c r="H545" s="50">
        <v>0</v>
      </c>
      <c r="I545" s="50">
        <v>1</v>
      </c>
      <c r="J545" s="50">
        <v>1</v>
      </c>
      <c r="K545" s="50">
        <v>0</v>
      </c>
      <c r="L545" s="50">
        <v>1</v>
      </c>
      <c r="M545" s="358">
        <v>20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502</v>
      </c>
      <c r="E546" s="50">
        <v>150</v>
      </c>
      <c r="F546" s="50">
        <v>8</v>
      </c>
      <c r="G546" s="50">
        <v>1</v>
      </c>
      <c r="H546" s="50">
        <v>0</v>
      </c>
      <c r="I546" s="50">
        <v>1</v>
      </c>
      <c r="J546" s="50">
        <v>2</v>
      </c>
      <c r="K546" s="50">
        <v>0</v>
      </c>
      <c r="L546" s="50">
        <v>2</v>
      </c>
      <c r="M546" s="358">
        <v>25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1</v>
      </c>
      <c r="U546" s="50">
        <v>-1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145</v>
      </c>
      <c r="D547" s="50" t="s">
        <v>503</v>
      </c>
      <c r="E547" s="50">
        <v>49</v>
      </c>
      <c r="F547" s="50">
        <v>5</v>
      </c>
      <c r="G547" s="50">
        <v>0</v>
      </c>
      <c r="H547" s="50">
        <v>0</v>
      </c>
      <c r="I547" s="50">
        <v>0</v>
      </c>
      <c r="J547" s="50">
        <v>5</v>
      </c>
      <c r="K547" s="50">
        <v>0</v>
      </c>
      <c r="L547" s="50">
        <v>5</v>
      </c>
      <c r="M547" s="358">
        <v>100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268</v>
      </c>
      <c r="D548" s="50" t="s">
        <v>504</v>
      </c>
      <c r="E548" s="50">
        <v>34</v>
      </c>
      <c r="F548" s="50">
        <v>5</v>
      </c>
      <c r="G548" s="50">
        <v>1</v>
      </c>
      <c r="H548" s="50">
        <v>0</v>
      </c>
      <c r="I548" s="50">
        <v>1</v>
      </c>
      <c r="J548" s="50">
        <v>1</v>
      </c>
      <c r="K548" s="50">
        <v>0</v>
      </c>
      <c r="L548" s="50">
        <v>1</v>
      </c>
      <c r="M548" s="358">
        <v>20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151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786</v>
      </c>
      <c r="D550" s="50" t="s">
        <v>505</v>
      </c>
      <c r="E550" s="50">
        <v>67</v>
      </c>
      <c r="F550" s="50">
        <v>5</v>
      </c>
      <c r="G550" s="50">
        <v>0</v>
      </c>
      <c r="H550" s="50">
        <v>0</v>
      </c>
      <c r="I550" s="50">
        <v>0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182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311</v>
      </c>
      <c r="D552" s="50" t="s">
        <v>27</v>
      </c>
      <c r="E552" s="50">
        <v>170</v>
      </c>
      <c r="F552" s="50">
        <v>10</v>
      </c>
      <c r="G552" s="50">
        <v>0</v>
      </c>
      <c r="H552" s="50">
        <v>0</v>
      </c>
      <c r="I552" s="50">
        <v>0</v>
      </c>
      <c r="J552" s="50">
        <v>2</v>
      </c>
      <c r="K552" s="50">
        <v>0</v>
      </c>
      <c r="L552" s="50">
        <v>2</v>
      </c>
      <c r="M552" s="358">
        <v>20</v>
      </c>
      <c r="N552" s="44"/>
      <c r="O552" s="50">
        <v>0</v>
      </c>
      <c r="P552" s="50">
        <v>1</v>
      </c>
      <c r="Q552" s="50">
        <v>0</v>
      </c>
      <c r="R552" s="50">
        <v>1</v>
      </c>
      <c r="S552" s="50">
        <v>1</v>
      </c>
      <c r="T552" s="50">
        <v>1</v>
      </c>
      <c r="U552" s="50">
        <v>0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700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804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507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92</v>
      </c>
      <c r="D556" s="50" t="s">
        <v>508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220</v>
      </c>
      <c r="D557" s="50" t="s">
        <v>510</v>
      </c>
      <c r="E557" s="50">
        <v>33</v>
      </c>
      <c r="F557" s="50">
        <v>5</v>
      </c>
      <c r="G557" s="50">
        <v>0</v>
      </c>
      <c r="H557" s="50">
        <v>0</v>
      </c>
      <c r="I557" s="50">
        <v>0</v>
      </c>
      <c r="J557" s="50">
        <v>1</v>
      </c>
      <c r="K557" s="50">
        <v>0</v>
      </c>
      <c r="L557" s="50">
        <v>1</v>
      </c>
      <c r="M557" s="358">
        <v>20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128</v>
      </c>
      <c r="D558" s="50" t="s">
        <v>511</v>
      </c>
      <c r="E558" s="50">
        <v>227</v>
      </c>
      <c r="F558" s="50">
        <v>13</v>
      </c>
      <c r="G558" s="50">
        <v>2</v>
      </c>
      <c r="H558" s="50">
        <v>0</v>
      </c>
      <c r="I558" s="50">
        <v>2</v>
      </c>
      <c r="J558" s="50">
        <v>9</v>
      </c>
      <c r="K558" s="50">
        <v>0</v>
      </c>
      <c r="L558" s="50">
        <v>9</v>
      </c>
      <c r="M558" s="358">
        <v>69.23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274</v>
      </c>
      <c r="E559" s="50">
        <v>224</v>
      </c>
      <c r="F559" s="50">
        <v>13</v>
      </c>
      <c r="G559" s="50">
        <v>0</v>
      </c>
      <c r="H559" s="50">
        <v>0</v>
      </c>
      <c r="I559" s="50">
        <v>0</v>
      </c>
      <c r="J559" s="50">
        <v>7</v>
      </c>
      <c r="K559" s="50">
        <v>0</v>
      </c>
      <c r="L559" s="50">
        <v>7</v>
      </c>
      <c r="M559" s="358">
        <v>53.85</v>
      </c>
      <c r="N559" s="44"/>
      <c r="O559" s="50">
        <v>0</v>
      </c>
      <c r="P559" s="50">
        <v>0</v>
      </c>
      <c r="Q559" s="50">
        <v>1</v>
      </c>
      <c r="R559" s="50">
        <v>-1</v>
      </c>
      <c r="S559" s="50">
        <v>3</v>
      </c>
      <c r="T559" s="50">
        <v>3</v>
      </c>
      <c r="U559" s="50">
        <v>0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512</v>
      </c>
      <c r="E560" s="50">
        <v>78</v>
      </c>
      <c r="F560" s="50">
        <v>5</v>
      </c>
      <c r="G560" s="50">
        <v>0</v>
      </c>
      <c r="H560" s="50">
        <v>0</v>
      </c>
      <c r="I560" s="50">
        <v>0</v>
      </c>
      <c r="J560" s="50">
        <v>3</v>
      </c>
      <c r="K560" s="50">
        <v>0</v>
      </c>
      <c r="L560" s="50">
        <v>3</v>
      </c>
      <c r="M560" s="358">
        <v>60</v>
      </c>
      <c r="N560" s="44"/>
      <c r="O560" s="50">
        <v>0</v>
      </c>
      <c r="P560" s="50">
        <v>0</v>
      </c>
      <c r="Q560" s="50">
        <v>1</v>
      </c>
      <c r="R560" s="50">
        <v>-1</v>
      </c>
      <c r="S560" s="50">
        <v>0</v>
      </c>
      <c r="T560" s="50">
        <v>1</v>
      </c>
      <c r="U560" s="50">
        <v>-1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163</v>
      </c>
      <c r="D561" s="50" t="s">
        <v>79</v>
      </c>
      <c r="E561" s="50">
        <v>205</v>
      </c>
      <c r="F561" s="50">
        <v>12</v>
      </c>
      <c r="G561" s="50">
        <v>0</v>
      </c>
      <c r="H561" s="50">
        <v>0</v>
      </c>
      <c r="I561" s="50">
        <v>0</v>
      </c>
      <c r="J561" s="50">
        <v>4</v>
      </c>
      <c r="K561" s="50">
        <v>0</v>
      </c>
      <c r="L561" s="50">
        <v>4</v>
      </c>
      <c r="M561" s="358">
        <v>33.33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0</v>
      </c>
      <c r="U561" s="50">
        <v>2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259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800</v>
      </c>
      <c r="D563" s="50" t="s">
        <v>148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784</v>
      </c>
      <c r="D564" s="50" t="s">
        <v>514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283</v>
      </c>
      <c r="E565" s="50">
        <v>230</v>
      </c>
      <c r="F565" s="50">
        <v>13</v>
      </c>
      <c r="G565" s="50">
        <v>0</v>
      </c>
      <c r="H565" s="50">
        <v>0</v>
      </c>
      <c r="I565" s="50">
        <v>0</v>
      </c>
      <c r="J565" s="50">
        <v>2</v>
      </c>
      <c r="K565" s="50">
        <v>0</v>
      </c>
      <c r="L565" s="50">
        <v>2</v>
      </c>
      <c r="M565" s="358">
        <v>15.38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1</v>
      </c>
      <c r="U565" s="50">
        <v>-1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227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268</v>
      </c>
      <c r="D567" s="50" t="s">
        <v>515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24</v>
      </c>
      <c r="B568" s="50">
        <v>11866</v>
      </c>
      <c r="C568" s="50" t="s">
        <v>159</v>
      </c>
      <c r="D568" s="50" t="s">
        <v>516</v>
      </c>
      <c r="E568" s="50">
        <v>134</v>
      </c>
      <c r="F568" s="50">
        <v>8</v>
      </c>
      <c r="G568" s="50">
        <v>3</v>
      </c>
      <c r="H568" s="50">
        <v>0</v>
      </c>
      <c r="I568" s="50">
        <v>3</v>
      </c>
      <c r="J568" s="50">
        <v>10</v>
      </c>
      <c r="K568" s="50">
        <v>0</v>
      </c>
      <c r="L568" s="50">
        <v>10</v>
      </c>
      <c r="M568" s="358">
        <v>125</v>
      </c>
      <c r="N568" s="44"/>
      <c r="O568" s="50">
        <v>0</v>
      </c>
      <c r="P568" s="50">
        <v>1</v>
      </c>
      <c r="Q568" s="50">
        <v>0</v>
      </c>
      <c r="R568" s="50">
        <v>1</v>
      </c>
      <c r="S568" s="50">
        <v>3</v>
      </c>
      <c r="T568" s="50">
        <v>4</v>
      </c>
      <c r="U568" s="50">
        <v>-1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450</v>
      </c>
      <c r="D569" s="50" t="s">
        <v>517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796</v>
      </c>
      <c r="D570" s="50" t="s">
        <v>518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234</v>
      </c>
      <c r="D571" s="50" t="s">
        <v>519</v>
      </c>
      <c r="E571" s="50">
        <v>236</v>
      </c>
      <c r="F571" s="50">
        <v>14</v>
      </c>
      <c r="G571" s="50">
        <v>0</v>
      </c>
      <c r="H571" s="50">
        <v>0</v>
      </c>
      <c r="I571" s="50">
        <v>0</v>
      </c>
      <c r="J571" s="50">
        <v>7</v>
      </c>
      <c r="K571" s="50">
        <v>0</v>
      </c>
      <c r="L571" s="50">
        <v>7</v>
      </c>
      <c r="M571" s="358">
        <v>50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3</v>
      </c>
      <c r="T571" s="50">
        <v>1</v>
      </c>
      <c r="U571" s="50">
        <v>2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338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520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1</v>
      </c>
      <c r="H574" s="50">
        <v>0</v>
      </c>
      <c r="I574" s="50">
        <v>1</v>
      </c>
      <c r="J574" s="50">
        <v>6</v>
      </c>
      <c r="K574" s="50">
        <v>0</v>
      </c>
      <c r="L574" s="50">
        <v>6</v>
      </c>
      <c r="M574" s="358">
        <v>66.67</v>
      </c>
      <c r="N574" s="44"/>
      <c r="O574" s="50">
        <v>0</v>
      </c>
      <c r="P574" s="50">
        <v>1</v>
      </c>
      <c r="Q574" s="50">
        <v>0</v>
      </c>
      <c r="R574" s="50">
        <v>1</v>
      </c>
      <c r="S574" s="50">
        <v>1</v>
      </c>
      <c r="T574" s="50">
        <v>1</v>
      </c>
      <c r="U574" s="50">
        <v>0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214</v>
      </c>
      <c r="D575" s="50" t="s">
        <v>521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1</v>
      </c>
      <c r="K575" s="50">
        <v>0</v>
      </c>
      <c r="L575" s="50">
        <v>1</v>
      </c>
      <c r="M575" s="358">
        <v>20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797</v>
      </c>
      <c r="D576" s="50" t="s">
        <v>522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761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235</v>
      </c>
      <c r="D578" s="50" t="s">
        <v>406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798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24</v>
      </c>
      <c r="B580" s="50">
        <v>12040</v>
      </c>
      <c r="C580" s="50" t="s">
        <v>792</v>
      </c>
      <c r="D580" s="50" t="s">
        <v>377</v>
      </c>
      <c r="E580" s="50">
        <v>143</v>
      </c>
      <c r="F580" s="50">
        <v>8</v>
      </c>
      <c r="G580" s="50">
        <v>0</v>
      </c>
      <c r="H580" s="50">
        <v>0</v>
      </c>
      <c r="I580" s="50">
        <v>0</v>
      </c>
      <c r="J580" s="50">
        <v>8</v>
      </c>
      <c r="K580" s="50">
        <v>0</v>
      </c>
      <c r="L580" s="50">
        <v>8</v>
      </c>
      <c r="M580" s="358">
        <v>100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1</v>
      </c>
      <c r="T580" s="50">
        <v>0</v>
      </c>
      <c r="U580" s="50">
        <v>1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794</v>
      </c>
      <c r="D581" s="50" t="s">
        <v>523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231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5</v>
      </c>
      <c r="H583" s="50">
        <v>0</v>
      </c>
      <c r="I583" s="50">
        <v>5</v>
      </c>
      <c r="J583" s="50">
        <v>5</v>
      </c>
      <c r="K583" s="50">
        <v>0</v>
      </c>
      <c r="L583" s="50">
        <v>5</v>
      </c>
      <c r="M583" s="358">
        <v>100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801</v>
      </c>
      <c r="D584" s="50" t="s">
        <v>524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3</v>
      </c>
      <c r="K584" s="50">
        <v>0</v>
      </c>
      <c r="L584" s="50">
        <v>3</v>
      </c>
      <c r="M584" s="358">
        <v>60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1010</v>
      </c>
      <c r="D585" s="50" t="s">
        <v>525</v>
      </c>
      <c r="E585" s="50">
        <v>21</v>
      </c>
      <c r="F585" s="50">
        <v>5</v>
      </c>
      <c r="G585" s="50">
        <v>1</v>
      </c>
      <c r="H585" s="50">
        <v>0</v>
      </c>
      <c r="I585" s="50">
        <v>1</v>
      </c>
      <c r="J585" s="50">
        <v>1</v>
      </c>
      <c r="K585" s="50">
        <v>0</v>
      </c>
      <c r="L585" s="50">
        <v>1</v>
      </c>
      <c r="M585" s="358">
        <v>20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988</v>
      </c>
      <c r="D586" s="50" t="s">
        <v>526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419</v>
      </c>
      <c r="E587" s="50">
        <v>184</v>
      </c>
      <c r="F587" s="50">
        <v>11</v>
      </c>
      <c r="G587" s="50">
        <v>1</v>
      </c>
      <c r="H587" s="50">
        <v>0</v>
      </c>
      <c r="I587" s="50">
        <v>1</v>
      </c>
      <c r="J587" s="50">
        <v>4</v>
      </c>
      <c r="K587" s="50">
        <v>0</v>
      </c>
      <c r="L587" s="50">
        <v>4</v>
      </c>
      <c r="M587" s="358">
        <v>36.36</v>
      </c>
      <c r="N587" s="44"/>
      <c r="O587" s="50">
        <v>0</v>
      </c>
      <c r="P587" s="50">
        <v>0</v>
      </c>
      <c r="Q587" s="50">
        <v>1</v>
      </c>
      <c r="R587" s="50">
        <v>-1</v>
      </c>
      <c r="S587" s="50">
        <v>1</v>
      </c>
      <c r="T587" s="50">
        <v>2</v>
      </c>
      <c r="U587" s="50">
        <v>-1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235</v>
      </c>
      <c r="D588" s="50" t="s">
        <v>444</v>
      </c>
      <c r="E588" s="50">
        <v>262</v>
      </c>
      <c r="F588" s="50">
        <v>15</v>
      </c>
      <c r="G588" s="50">
        <v>1</v>
      </c>
      <c r="H588" s="50">
        <v>0</v>
      </c>
      <c r="I588" s="50">
        <v>1</v>
      </c>
      <c r="J588" s="50">
        <v>6</v>
      </c>
      <c r="K588" s="50">
        <v>0</v>
      </c>
      <c r="L588" s="50">
        <v>6</v>
      </c>
      <c r="M588" s="358">
        <v>40</v>
      </c>
      <c r="N588" s="44"/>
      <c r="O588" s="50">
        <v>0</v>
      </c>
      <c r="P588" s="50">
        <v>1</v>
      </c>
      <c r="Q588" s="50">
        <v>0</v>
      </c>
      <c r="R588" s="50">
        <v>1</v>
      </c>
      <c r="S588" s="50">
        <v>2</v>
      </c>
      <c r="T588" s="50">
        <v>4</v>
      </c>
      <c r="U588" s="50">
        <v>-2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345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359</v>
      </c>
      <c r="D590" s="50" t="s">
        <v>527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988</v>
      </c>
      <c r="D591" s="50" t="s">
        <v>377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2</v>
      </c>
      <c r="U591" s="50">
        <v>-2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528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529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1016</v>
      </c>
      <c r="D594" s="50" t="s">
        <v>530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531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532</v>
      </c>
      <c r="E596" s="50">
        <v>287</v>
      </c>
      <c r="F596" s="50">
        <v>15</v>
      </c>
      <c r="G596" s="50">
        <v>2</v>
      </c>
      <c r="H596" s="50">
        <v>0</v>
      </c>
      <c r="I596" s="50">
        <v>2</v>
      </c>
      <c r="J596" s="50">
        <v>14</v>
      </c>
      <c r="K596" s="50">
        <v>0</v>
      </c>
      <c r="L596" s="50">
        <v>14</v>
      </c>
      <c r="M596" s="358">
        <v>93.33</v>
      </c>
      <c r="N596" s="44"/>
      <c r="O596" s="50">
        <v>0</v>
      </c>
      <c r="P596" s="50">
        <v>0</v>
      </c>
      <c r="Q596" s="50">
        <v>1</v>
      </c>
      <c r="R596" s="50">
        <v>-1</v>
      </c>
      <c r="S596" s="50">
        <v>2</v>
      </c>
      <c r="T596" s="50">
        <v>2</v>
      </c>
      <c r="U596" s="50">
        <v>0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533</v>
      </c>
      <c r="E597" s="50">
        <v>350</v>
      </c>
      <c r="F597" s="50">
        <v>15</v>
      </c>
      <c r="G597" s="50">
        <v>4</v>
      </c>
      <c r="H597" s="50">
        <v>0</v>
      </c>
      <c r="I597" s="50">
        <v>4</v>
      </c>
      <c r="J597" s="50">
        <v>12</v>
      </c>
      <c r="K597" s="50">
        <v>0</v>
      </c>
      <c r="L597" s="50">
        <v>12</v>
      </c>
      <c r="M597" s="358">
        <v>80</v>
      </c>
      <c r="N597" s="44"/>
      <c r="O597" s="50">
        <v>0</v>
      </c>
      <c r="P597" s="50">
        <v>1</v>
      </c>
      <c r="Q597" s="50">
        <v>0</v>
      </c>
      <c r="R597" s="50">
        <v>1</v>
      </c>
      <c r="S597" s="50">
        <v>2</v>
      </c>
      <c r="T597" s="50">
        <v>1</v>
      </c>
      <c r="U597" s="50">
        <v>1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771</v>
      </c>
      <c r="D598" s="50" t="s">
        <v>131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1</v>
      </c>
      <c r="U598" s="50">
        <v>-1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347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215</v>
      </c>
      <c r="D600" s="50" t="s">
        <v>534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217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799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141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805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353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24</v>
      </c>
      <c r="B606" s="50">
        <v>12480</v>
      </c>
      <c r="C606" s="50" t="s">
        <v>90</v>
      </c>
      <c r="D606" s="50" t="s">
        <v>535</v>
      </c>
      <c r="E606" s="50">
        <v>415</v>
      </c>
      <c r="F606" s="50">
        <v>15</v>
      </c>
      <c r="G606" s="50">
        <v>5</v>
      </c>
      <c r="H606" s="50">
        <v>0</v>
      </c>
      <c r="I606" s="50">
        <v>5</v>
      </c>
      <c r="J606" s="50">
        <v>18</v>
      </c>
      <c r="K606" s="50">
        <v>0</v>
      </c>
      <c r="L606" s="50">
        <v>18</v>
      </c>
      <c r="M606" s="358">
        <v>120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1</v>
      </c>
      <c r="T606" s="50">
        <v>1</v>
      </c>
      <c r="U606" s="50">
        <v>0</v>
      </c>
      <c r="V606" s="359">
        <v>0</v>
      </c>
      <c r="W606" s="44"/>
    </row>
    <row r="607" spans="1:23" ht="29.1" customHeight="1">
      <c r="A607" s="50" t="s">
        <v>24</v>
      </c>
      <c r="B607" s="50">
        <v>12484</v>
      </c>
      <c r="C607" s="50" t="s">
        <v>777</v>
      </c>
      <c r="D607" s="50" t="s">
        <v>536</v>
      </c>
      <c r="E607" s="50">
        <v>90</v>
      </c>
      <c r="F607" s="50">
        <v>5</v>
      </c>
      <c r="G607" s="50">
        <v>2</v>
      </c>
      <c r="H607" s="50">
        <v>0</v>
      </c>
      <c r="I607" s="50">
        <v>2</v>
      </c>
      <c r="J607" s="50">
        <v>5</v>
      </c>
      <c r="K607" s="50">
        <v>0</v>
      </c>
      <c r="L607" s="50">
        <v>5</v>
      </c>
      <c r="M607" s="358">
        <v>100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1</v>
      </c>
      <c r="T607" s="50">
        <v>0</v>
      </c>
      <c r="U607" s="50">
        <v>1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513</v>
      </c>
      <c r="D608" s="50" t="s">
        <v>537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209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311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1008</v>
      </c>
      <c r="D611" s="50" t="s">
        <v>538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2</v>
      </c>
      <c r="K611" s="50">
        <v>0</v>
      </c>
      <c r="L611" s="50">
        <v>2</v>
      </c>
      <c r="M611" s="358">
        <v>20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2</v>
      </c>
      <c r="U611" s="50">
        <v>-2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224</v>
      </c>
      <c r="D612" s="50" t="s">
        <v>539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1</v>
      </c>
      <c r="K612" s="50">
        <v>0</v>
      </c>
      <c r="L612" s="50">
        <v>1</v>
      </c>
      <c r="M612" s="358">
        <v>20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778</v>
      </c>
      <c r="D613" s="50" t="s">
        <v>131</v>
      </c>
      <c r="E613" s="50">
        <v>44</v>
      </c>
      <c r="F613" s="50">
        <v>5</v>
      </c>
      <c r="G613" s="50">
        <v>0</v>
      </c>
      <c r="H613" s="50">
        <v>0</v>
      </c>
      <c r="I613" s="50">
        <v>0</v>
      </c>
      <c r="J613" s="50">
        <v>3</v>
      </c>
      <c r="K613" s="50">
        <v>0</v>
      </c>
      <c r="L613" s="50">
        <v>3</v>
      </c>
      <c r="M613" s="358">
        <v>60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1050</v>
      </c>
      <c r="D614" s="50" t="s">
        <v>540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239</v>
      </c>
      <c r="D615" s="50" t="s">
        <v>237</v>
      </c>
      <c r="E615" s="50">
        <v>360</v>
      </c>
      <c r="F615" s="50">
        <v>15</v>
      </c>
      <c r="G615" s="50">
        <v>1</v>
      </c>
      <c r="H615" s="50">
        <v>0</v>
      </c>
      <c r="I615" s="50">
        <v>1</v>
      </c>
      <c r="J615" s="50">
        <v>7</v>
      </c>
      <c r="K615" s="50">
        <v>0</v>
      </c>
      <c r="L615" s="50">
        <v>7</v>
      </c>
      <c r="M615" s="358">
        <v>46.67</v>
      </c>
      <c r="N615" s="44"/>
      <c r="O615" s="50">
        <v>0</v>
      </c>
      <c r="P615" s="50">
        <v>0</v>
      </c>
      <c r="Q615" s="50">
        <v>1</v>
      </c>
      <c r="R615" s="50">
        <v>-1</v>
      </c>
      <c r="S615" s="50">
        <v>1</v>
      </c>
      <c r="T615" s="50">
        <v>2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195</v>
      </c>
      <c r="D616" s="50" t="s">
        <v>541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1038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2</v>
      </c>
      <c r="K617" s="50">
        <v>0</v>
      </c>
      <c r="L617" s="50">
        <v>2</v>
      </c>
      <c r="M617" s="358">
        <v>40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1</v>
      </c>
      <c r="T617" s="50">
        <v>0</v>
      </c>
      <c r="U617" s="50">
        <v>1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195</v>
      </c>
      <c r="D618" s="50" t="s">
        <v>542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1008</v>
      </c>
      <c r="D619" s="50" t="s">
        <v>543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773</v>
      </c>
      <c r="D620" s="50" t="s">
        <v>141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787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805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230</v>
      </c>
      <c r="D623" s="50" t="s">
        <v>335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544</v>
      </c>
      <c r="E624" s="50">
        <v>148</v>
      </c>
      <c r="F624" s="50">
        <v>9</v>
      </c>
      <c r="G624" s="50">
        <v>0</v>
      </c>
      <c r="H624" s="50">
        <v>0</v>
      </c>
      <c r="I624" s="50">
        <v>0</v>
      </c>
      <c r="J624" s="50">
        <v>8</v>
      </c>
      <c r="K624" s="50">
        <v>0</v>
      </c>
      <c r="L624" s="50">
        <v>8</v>
      </c>
      <c r="M624" s="358">
        <v>88.89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59">
        <v>0</v>
      </c>
      <c r="W624" s="44"/>
    </row>
    <row r="625" spans="1:23" ht="29.1" customHeight="1">
      <c r="A625" s="50" t="s">
        <v>24</v>
      </c>
      <c r="B625" s="50">
        <v>12657</v>
      </c>
      <c r="C625" s="50" t="s">
        <v>774</v>
      </c>
      <c r="D625" s="50" t="s">
        <v>152</v>
      </c>
      <c r="E625" s="50">
        <v>136</v>
      </c>
      <c r="F625" s="50">
        <v>8</v>
      </c>
      <c r="G625" s="50">
        <v>0</v>
      </c>
      <c r="H625" s="50">
        <v>0</v>
      </c>
      <c r="I625" s="50">
        <v>0</v>
      </c>
      <c r="J625" s="50">
        <v>10</v>
      </c>
      <c r="K625" s="50">
        <v>0</v>
      </c>
      <c r="L625" s="50">
        <v>10</v>
      </c>
      <c r="M625" s="358">
        <v>125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770</v>
      </c>
      <c r="D626" s="50" t="s">
        <v>545</v>
      </c>
      <c r="E626" s="50">
        <v>81</v>
      </c>
      <c r="F626" s="50">
        <v>5</v>
      </c>
      <c r="G626" s="50">
        <v>0</v>
      </c>
      <c r="H626" s="50">
        <v>0</v>
      </c>
      <c r="I626" s="50">
        <v>0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223</v>
      </c>
      <c r="D627" s="50" t="s">
        <v>546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345</v>
      </c>
      <c r="D628" s="50" t="s">
        <v>23</v>
      </c>
      <c r="E628" s="50">
        <v>73</v>
      </c>
      <c r="F628" s="50">
        <v>5</v>
      </c>
      <c r="G628" s="50">
        <v>0</v>
      </c>
      <c r="H628" s="50">
        <v>0</v>
      </c>
      <c r="I628" s="50">
        <v>0</v>
      </c>
      <c r="J628" s="50">
        <v>2</v>
      </c>
      <c r="K628" s="50">
        <v>0</v>
      </c>
      <c r="L628" s="50">
        <v>2</v>
      </c>
      <c r="M628" s="358">
        <v>40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547</v>
      </c>
      <c r="E629" s="50">
        <v>61</v>
      </c>
      <c r="F629" s="50">
        <v>5</v>
      </c>
      <c r="G629" s="50">
        <v>1</v>
      </c>
      <c r="H629" s="50">
        <v>0</v>
      </c>
      <c r="I629" s="50">
        <v>1</v>
      </c>
      <c r="J629" s="50">
        <v>1</v>
      </c>
      <c r="K629" s="50">
        <v>0</v>
      </c>
      <c r="L629" s="50">
        <v>1</v>
      </c>
      <c r="M629" s="358">
        <v>20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353</v>
      </c>
      <c r="D630" s="50" t="s">
        <v>33</v>
      </c>
      <c r="E630" s="50">
        <v>97</v>
      </c>
      <c r="F630" s="50">
        <v>6</v>
      </c>
      <c r="G630" s="50">
        <v>4</v>
      </c>
      <c r="H630" s="50">
        <v>0</v>
      </c>
      <c r="I630" s="50">
        <v>4</v>
      </c>
      <c r="J630" s="50">
        <v>4</v>
      </c>
      <c r="K630" s="50">
        <v>0</v>
      </c>
      <c r="L630" s="50">
        <v>4</v>
      </c>
      <c r="M630" s="358">
        <v>66.67</v>
      </c>
      <c r="N630" s="44"/>
      <c r="O630" s="50">
        <v>0</v>
      </c>
      <c r="P630" s="50">
        <v>1</v>
      </c>
      <c r="Q630" s="50">
        <v>0</v>
      </c>
      <c r="R630" s="50">
        <v>1</v>
      </c>
      <c r="S630" s="50">
        <v>1</v>
      </c>
      <c r="T630" s="50">
        <v>0</v>
      </c>
      <c r="U630" s="50">
        <v>1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1050</v>
      </c>
      <c r="D631" s="50" t="s">
        <v>441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1050</v>
      </c>
      <c r="D632" s="50" t="s">
        <v>548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761</v>
      </c>
      <c r="D633" s="50" t="s">
        <v>84</v>
      </c>
      <c r="E633" s="50">
        <v>62</v>
      </c>
      <c r="F633" s="50">
        <v>5</v>
      </c>
      <c r="G633" s="50">
        <v>0</v>
      </c>
      <c r="H633" s="50">
        <v>0</v>
      </c>
      <c r="I633" s="50">
        <v>0</v>
      </c>
      <c r="J633" s="50">
        <v>3</v>
      </c>
      <c r="K633" s="50">
        <v>0</v>
      </c>
      <c r="L633" s="50">
        <v>3</v>
      </c>
      <c r="M633" s="358">
        <v>60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766</v>
      </c>
      <c r="D634" s="50" t="s">
        <v>148</v>
      </c>
      <c r="E634" s="50">
        <v>123</v>
      </c>
      <c r="F634" s="50">
        <v>6</v>
      </c>
      <c r="G634" s="50">
        <v>1</v>
      </c>
      <c r="H634" s="50">
        <v>0</v>
      </c>
      <c r="I634" s="50">
        <v>1</v>
      </c>
      <c r="J634" s="50">
        <v>1</v>
      </c>
      <c r="K634" s="50">
        <v>0</v>
      </c>
      <c r="L634" s="50">
        <v>1</v>
      </c>
      <c r="M634" s="358">
        <v>16.670000000000002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340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1049</v>
      </c>
      <c r="D636" s="50" t="s">
        <v>33</v>
      </c>
      <c r="E636" s="50">
        <v>114</v>
      </c>
      <c r="F636" s="50">
        <v>7</v>
      </c>
      <c r="G636" s="50">
        <v>0</v>
      </c>
      <c r="H636" s="50">
        <v>0</v>
      </c>
      <c r="I636" s="50">
        <v>0</v>
      </c>
      <c r="J636" s="50">
        <v>8</v>
      </c>
      <c r="K636" s="50">
        <v>0</v>
      </c>
      <c r="L636" s="50">
        <v>8</v>
      </c>
      <c r="M636" s="358">
        <v>114.29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1</v>
      </c>
      <c r="T636" s="50">
        <v>2</v>
      </c>
      <c r="U636" s="50">
        <v>-1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92</v>
      </c>
      <c r="D637" s="50" t="s">
        <v>225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92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244</v>
      </c>
      <c r="D639" s="50" t="s">
        <v>33</v>
      </c>
      <c r="E639" s="50">
        <v>42</v>
      </c>
      <c r="F639" s="50">
        <v>5</v>
      </c>
      <c r="G639" s="50">
        <v>1</v>
      </c>
      <c r="H639" s="50">
        <v>0</v>
      </c>
      <c r="I639" s="50">
        <v>1</v>
      </c>
      <c r="J639" s="50">
        <v>1</v>
      </c>
      <c r="K639" s="50">
        <v>0</v>
      </c>
      <c r="L639" s="50">
        <v>1</v>
      </c>
      <c r="M639" s="358">
        <v>20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775</v>
      </c>
      <c r="D640" s="50" t="s">
        <v>232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549</v>
      </c>
      <c r="E641" s="50">
        <v>92</v>
      </c>
      <c r="F641" s="50">
        <v>5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358">
        <v>40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804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781</v>
      </c>
      <c r="D643" s="50" t="s">
        <v>550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258</v>
      </c>
      <c r="D644" s="50" t="s">
        <v>308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6</v>
      </c>
      <c r="K644" s="50">
        <v>0</v>
      </c>
      <c r="L644" s="50">
        <v>6</v>
      </c>
      <c r="M644" s="358">
        <v>66.67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4</v>
      </c>
      <c r="T644" s="50">
        <v>1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1158</v>
      </c>
      <c r="D645" s="50" t="s">
        <v>551</v>
      </c>
      <c r="E645" s="50">
        <v>26</v>
      </c>
      <c r="F645" s="50">
        <v>5</v>
      </c>
      <c r="G645" s="50">
        <v>2</v>
      </c>
      <c r="H645" s="50">
        <v>0</v>
      </c>
      <c r="I645" s="50">
        <v>2</v>
      </c>
      <c r="J645" s="50">
        <v>3</v>
      </c>
      <c r="K645" s="50">
        <v>0</v>
      </c>
      <c r="L645" s="50">
        <v>3</v>
      </c>
      <c r="M645" s="358">
        <v>60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509</v>
      </c>
      <c r="D646" s="50" t="s">
        <v>55</v>
      </c>
      <c r="E646" s="50">
        <v>168</v>
      </c>
      <c r="F646" s="50">
        <v>10</v>
      </c>
      <c r="G646" s="50">
        <v>0</v>
      </c>
      <c r="H646" s="50">
        <v>0</v>
      </c>
      <c r="I646" s="50">
        <v>0</v>
      </c>
      <c r="J646" s="50">
        <v>2</v>
      </c>
      <c r="K646" s="50">
        <v>0</v>
      </c>
      <c r="L646" s="50">
        <v>2</v>
      </c>
      <c r="M646" s="358">
        <v>20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506</v>
      </c>
      <c r="D647" s="50" t="s">
        <v>552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92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495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1</v>
      </c>
      <c r="R649" s="50">
        <v>-1</v>
      </c>
      <c r="S649" s="50">
        <v>1</v>
      </c>
      <c r="T649" s="50">
        <v>2</v>
      </c>
      <c r="U649" s="50">
        <v>-1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191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369</v>
      </c>
      <c r="D651" s="50" t="s">
        <v>553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554</v>
      </c>
      <c r="E652" s="50">
        <v>125</v>
      </c>
      <c r="F652" s="50">
        <v>7</v>
      </c>
      <c r="G652" s="50">
        <v>0</v>
      </c>
      <c r="H652" s="50">
        <v>0</v>
      </c>
      <c r="I652" s="50">
        <v>0</v>
      </c>
      <c r="J652" s="50">
        <v>9</v>
      </c>
      <c r="K652" s="50">
        <v>0</v>
      </c>
      <c r="L652" s="50">
        <v>9</v>
      </c>
      <c r="M652" s="358">
        <v>128.57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1</v>
      </c>
      <c r="U652" s="50">
        <v>-1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1038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988</v>
      </c>
      <c r="D654" s="50" t="s">
        <v>555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279</v>
      </c>
      <c r="D655" s="50" t="s">
        <v>556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358">
        <v>40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230</v>
      </c>
      <c r="D656" s="50" t="s">
        <v>136</v>
      </c>
      <c r="E656" s="50">
        <v>75</v>
      </c>
      <c r="F656" s="50">
        <v>5</v>
      </c>
      <c r="G656" s="50">
        <v>1</v>
      </c>
      <c r="H656" s="50">
        <v>0</v>
      </c>
      <c r="I656" s="50">
        <v>1</v>
      </c>
      <c r="J656" s="50">
        <v>2</v>
      </c>
      <c r="K656" s="50">
        <v>0</v>
      </c>
      <c r="L656" s="50">
        <v>2</v>
      </c>
      <c r="M656" s="358">
        <v>40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0</v>
      </c>
      <c r="U656" s="50">
        <v>1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557</v>
      </c>
      <c r="E657" s="50">
        <v>99</v>
      </c>
      <c r="F657" s="50">
        <v>6</v>
      </c>
      <c r="G657" s="50">
        <v>1</v>
      </c>
      <c r="H657" s="50">
        <v>0</v>
      </c>
      <c r="I657" s="50">
        <v>1</v>
      </c>
      <c r="J657" s="50">
        <v>2</v>
      </c>
      <c r="K657" s="50">
        <v>0</v>
      </c>
      <c r="L657" s="50">
        <v>2</v>
      </c>
      <c r="M657" s="358">
        <v>33.33</v>
      </c>
      <c r="N657" s="44"/>
      <c r="O657" s="50">
        <v>0</v>
      </c>
      <c r="P657" s="50">
        <v>0</v>
      </c>
      <c r="Q657" s="50">
        <v>1</v>
      </c>
      <c r="R657" s="50">
        <v>-1</v>
      </c>
      <c r="S657" s="50">
        <v>0</v>
      </c>
      <c r="T657" s="50">
        <v>3</v>
      </c>
      <c r="U657" s="50">
        <v>-3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488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1</v>
      </c>
      <c r="U658" s="50">
        <v>-1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558</v>
      </c>
      <c r="E659" s="50">
        <v>76</v>
      </c>
      <c r="F659" s="50">
        <v>5</v>
      </c>
      <c r="G659" s="50">
        <v>0</v>
      </c>
      <c r="H659" s="50">
        <v>0</v>
      </c>
      <c r="I659" s="50">
        <v>0</v>
      </c>
      <c r="J659" s="50">
        <v>2</v>
      </c>
      <c r="K659" s="50">
        <v>0</v>
      </c>
      <c r="L659" s="50">
        <v>2</v>
      </c>
      <c r="M659" s="358">
        <v>40</v>
      </c>
      <c r="N659" s="44"/>
      <c r="O659" s="50">
        <v>0</v>
      </c>
      <c r="P659" s="50">
        <v>1</v>
      </c>
      <c r="Q659" s="50">
        <v>0</v>
      </c>
      <c r="R659" s="50">
        <v>1</v>
      </c>
      <c r="S659" s="50">
        <v>3</v>
      </c>
      <c r="T659" s="50">
        <v>1</v>
      </c>
      <c r="U659" s="50">
        <v>2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988</v>
      </c>
      <c r="D660" s="50" t="s">
        <v>232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1501</v>
      </c>
      <c r="D661" s="50" t="s">
        <v>559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24</v>
      </c>
      <c r="B662" s="50">
        <v>13232</v>
      </c>
      <c r="C662" s="50" t="s">
        <v>775</v>
      </c>
      <c r="D662" s="50" t="s">
        <v>156</v>
      </c>
      <c r="E662" s="50">
        <v>47</v>
      </c>
      <c r="F662" s="50">
        <v>5</v>
      </c>
      <c r="G662" s="50">
        <v>0</v>
      </c>
      <c r="H662" s="50">
        <v>0</v>
      </c>
      <c r="I662" s="50">
        <v>0</v>
      </c>
      <c r="J662" s="50">
        <v>5</v>
      </c>
      <c r="K662" s="50">
        <v>0</v>
      </c>
      <c r="L662" s="50">
        <v>5</v>
      </c>
      <c r="M662" s="358">
        <v>100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765</v>
      </c>
      <c r="D663" s="50" t="s">
        <v>560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231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561</v>
      </c>
      <c r="E665" s="50">
        <v>68</v>
      </c>
      <c r="F665" s="50">
        <v>5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92</v>
      </c>
      <c r="D666" s="50" t="s">
        <v>562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792</v>
      </c>
      <c r="D667" s="50" t="s">
        <v>548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773</v>
      </c>
      <c r="D668" s="50" t="s">
        <v>484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1033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347</v>
      </c>
      <c r="D670" s="50" t="s">
        <v>23</v>
      </c>
      <c r="E670" s="50">
        <v>26</v>
      </c>
      <c r="F670" s="50">
        <v>5</v>
      </c>
      <c r="G670" s="50">
        <v>3</v>
      </c>
      <c r="H670" s="50">
        <v>0</v>
      </c>
      <c r="I670" s="50">
        <v>3</v>
      </c>
      <c r="J670" s="50">
        <v>3</v>
      </c>
      <c r="K670" s="50">
        <v>0</v>
      </c>
      <c r="L670" s="50">
        <v>3</v>
      </c>
      <c r="M670" s="358">
        <v>60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273</v>
      </c>
      <c r="D671" s="50" t="s">
        <v>33</v>
      </c>
      <c r="E671" s="50">
        <v>117</v>
      </c>
      <c r="F671" s="50">
        <v>7</v>
      </c>
      <c r="G671" s="50">
        <v>0</v>
      </c>
      <c r="H671" s="50">
        <v>0</v>
      </c>
      <c r="I671" s="50">
        <v>0</v>
      </c>
      <c r="J671" s="50">
        <v>22</v>
      </c>
      <c r="K671" s="50">
        <v>0</v>
      </c>
      <c r="L671" s="50">
        <v>22</v>
      </c>
      <c r="M671" s="358">
        <v>314.29000000000002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2</v>
      </c>
      <c r="T671" s="50">
        <v>0</v>
      </c>
      <c r="U671" s="50">
        <v>2</v>
      </c>
      <c r="V671" s="359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316</v>
      </c>
      <c r="D672" s="50" t="s">
        <v>278</v>
      </c>
      <c r="E672" s="50">
        <v>75</v>
      </c>
      <c r="F672" s="50">
        <v>5</v>
      </c>
      <c r="G672" s="50">
        <v>0</v>
      </c>
      <c r="H672" s="50">
        <v>0</v>
      </c>
      <c r="I672" s="50">
        <v>0</v>
      </c>
      <c r="J672" s="50">
        <v>11</v>
      </c>
      <c r="K672" s="50">
        <v>0</v>
      </c>
      <c r="L672" s="50">
        <v>11</v>
      </c>
      <c r="M672" s="358">
        <v>220</v>
      </c>
      <c r="N672" s="44" t="s">
        <v>24</v>
      </c>
      <c r="O672" s="50">
        <v>0</v>
      </c>
      <c r="P672" s="50">
        <v>1</v>
      </c>
      <c r="Q672" s="50">
        <v>0</v>
      </c>
      <c r="R672" s="50">
        <v>1</v>
      </c>
      <c r="S672" s="50">
        <v>7</v>
      </c>
      <c r="T672" s="50">
        <v>0</v>
      </c>
      <c r="U672" s="50">
        <v>7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285</v>
      </c>
      <c r="D673" s="50" t="s">
        <v>563</v>
      </c>
      <c r="E673" s="50">
        <v>128</v>
      </c>
      <c r="F673" s="50">
        <v>7</v>
      </c>
      <c r="G673" s="50">
        <v>0</v>
      </c>
      <c r="H673" s="50">
        <v>0</v>
      </c>
      <c r="I673" s="50">
        <v>0</v>
      </c>
      <c r="J673" s="50">
        <v>11</v>
      </c>
      <c r="K673" s="50">
        <v>0</v>
      </c>
      <c r="L673" s="50">
        <v>11</v>
      </c>
      <c r="M673" s="358">
        <v>157.13999999999999</v>
      </c>
      <c r="N673" s="44"/>
      <c r="O673" s="50">
        <v>0</v>
      </c>
      <c r="P673" s="50">
        <v>0</v>
      </c>
      <c r="Q673" s="50">
        <v>1</v>
      </c>
      <c r="R673" s="50">
        <v>-1</v>
      </c>
      <c r="S673" s="50">
        <v>2</v>
      </c>
      <c r="T673" s="50">
        <v>3</v>
      </c>
      <c r="U673" s="50">
        <v>-1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92</v>
      </c>
      <c r="D674" s="50" t="s">
        <v>564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1</v>
      </c>
      <c r="U674" s="50">
        <v>-1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763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800</v>
      </c>
      <c r="D676" s="50" t="s">
        <v>148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58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2</v>
      </c>
      <c r="T676" s="50">
        <v>0</v>
      </c>
      <c r="U676" s="50">
        <v>2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565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326</v>
      </c>
      <c r="D678" s="50" t="s">
        <v>278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1</v>
      </c>
      <c r="U678" s="50">
        <v>0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449</v>
      </c>
      <c r="D679" s="50" t="s">
        <v>566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761</v>
      </c>
      <c r="D680" s="50" t="s">
        <v>84</v>
      </c>
      <c r="E680" s="50">
        <v>74</v>
      </c>
      <c r="F680" s="50">
        <v>5</v>
      </c>
      <c r="G680" s="50">
        <v>0</v>
      </c>
      <c r="H680" s="50">
        <v>0</v>
      </c>
      <c r="I680" s="50">
        <v>0</v>
      </c>
      <c r="J680" s="50">
        <v>3</v>
      </c>
      <c r="K680" s="50">
        <v>0</v>
      </c>
      <c r="L680" s="50">
        <v>3</v>
      </c>
      <c r="M680" s="358">
        <v>60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783</v>
      </c>
      <c r="D681" s="50" t="s">
        <v>31</v>
      </c>
      <c r="E681" s="50">
        <v>221</v>
      </c>
      <c r="F681" s="50">
        <v>13</v>
      </c>
      <c r="G681" s="50">
        <v>0</v>
      </c>
      <c r="H681" s="50">
        <v>0</v>
      </c>
      <c r="I681" s="50">
        <v>0</v>
      </c>
      <c r="J681" s="50">
        <v>5</v>
      </c>
      <c r="K681" s="50">
        <v>0</v>
      </c>
      <c r="L681" s="50">
        <v>5</v>
      </c>
      <c r="M681" s="358">
        <v>38.46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2</v>
      </c>
      <c r="T681" s="50">
        <v>4</v>
      </c>
      <c r="U681" s="50">
        <v>-2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823</v>
      </c>
      <c r="D682" s="50" t="s">
        <v>27</v>
      </c>
      <c r="E682" s="50">
        <v>77</v>
      </c>
      <c r="F682" s="50">
        <v>5</v>
      </c>
      <c r="G682" s="50">
        <v>0</v>
      </c>
      <c r="H682" s="50">
        <v>0</v>
      </c>
      <c r="I682" s="50">
        <v>0</v>
      </c>
      <c r="J682" s="50">
        <v>1</v>
      </c>
      <c r="K682" s="50">
        <v>0</v>
      </c>
      <c r="L682" s="50">
        <v>1</v>
      </c>
      <c r="M682" s="358">
        <v>20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149</v>
      </c>
      <c r="D683" s="50" t="s">
        <v>567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303</v>
      </c>
      <c r="D684" s="50" t="s">
        <v>568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24</v>
      </c>
      <c r="B685" s="50">
        <v>13577</v>
      </c>
      <c r="C685" s="50" t="s">
        <v>509</v>
      </c>
      <c r="D685" s="50" t="s">
        <v>55</v>
      </c>
      <c r="E685" s="50">
        <v>60</v>
      </c>
      <c r="F685" s="50">
        <v>5</v>
      </c>
      <c r="G685" s="50">
        <v>6</v>
      </c>
      <c r="H685" s="50">
        <v>0</v>
      </c>
      <c r="I685" s="50">
        <v>6</v>
      </c>
      <c r="J685" s="50">
        <v>10</v>
      </c>
      <c r="K685" s="50">
        <v>0</v>
      </c>
      <c r="L685" s="50">
        <v>10</v>
      </c>
      <c r="M685" s="358">
        <v>200</v>
      </c>
      <c r="N685" s="44"/>
      <c r="O685" s="50">
        <v>0</v>
      </c>
      <c r="P685" s="50">
        <v>1</v>
      </c>
      <c r="Q685" s="50">
        <v>0</v>
      </c>
      <c r="R685" s="50">
        <v>1</v>
      </c>
      <c r="S685" s="50">
        <v>1</v>
      </c>
      <c r="T685" s="50">
        <v>1</v>
      </c>
      <c r="U685" s="50">
        <v>0</v>
      </c>
      <c r="V685" s="359">
        <v>0</v>
      </c>
      <c r="W685" s="44"/>
    </row>
    <row r="686" spans="1:23" ht="29.1" customHeight="1">
      <c r="A686" s="50" t="s">
        <v>24</v>
      </c>
      <c r="B686" s="50">
        <v>13615</v>
      </c>
      <c r="C686" s="50" t="s">
        <v>273</v>
      </c>
      <c r="D686" s="50" t="s">
        <v>33</v>
      </c>
      <c r="E686" s="50">
        <v>79</v>
      </c>
      <c r="F686" s="50">
        <v>5</v>
      </c>
      <c r="G686" s="50">
        <v>0</v>
      </c>
      <c r="H686" s="50">
        <v>0</v>
      </c>
      <c r="I686" s="50">
        <v>0</v>
      </c>
      <c r="J686" s="50">
        <v>8</v>
      </c>
      <c r="K686" s="50">
        <v>0</v>
      </c>
      <c r="L686" s="50">
        <v>8</v>
      </c>
      <c r="M686" s="358">
        <v>160</v>
      </c>
      <c r="N686" s="44"/>
      <c r="O686" s="50">
        <v>0</v>
      </c>
      <c r="P686" s="50">
        <v>1</v>
      </c>
      <c r="Q686" s="50">
        <v>0</v>
      </c>
      <c r="R686" s="50">
        <v>1</v>
      </c>
      <c r="S686" s="50">
        <v>4</v>
      </c>
      <c r="T686" s="50">
        <v>2</v>
      </c>
      <c r="U686" s="50">
        <v>2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266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764</v>
      </c>
      <c r="D688" s="50" t="s">
        <v>569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220</v>
      </c>
      <c r="D689" s="50" t="s">
        <v>570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823</v>
      </c>
      <c r="D690" s="50" t="s">
        <v>27</v>
      </c>
      <c r="E690" s="50">
        <v>104</v>
      </c>
      <c r="F690" s="50">
        <v>6</v>
      </c>
      <c r="G690" s="50">
        <v>0</v>
      </c>
      <c r="H690" s="50">
        <v>0</v>
      </c>
      <c r="I690" s="50">
        <v>0</v>
      </c>
      <c r="J690" s="50">
        <v>12</v>
      </c>
      <c r="K690" s="50">
        <v>0</v>
      </c>
      <c r="L690" s="50">
        <v>12</v>
      </c>
      <c r="M690" s="358">
        <v>200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1</v>
      </c>
      <c r="T690" s="50">
        <v>1</v>
      </c>
      <c r="U690" s="50">
        <v>0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785</v>
      </c>
      <c r="D691" s="50" t="s">
        <v>571</v>
      </c>
      <c r="E691" s="50">
        <v>62</v>
      </c>
      <c r="F691" s="50">
        <v>5</v>
      </c>
      <c r="G691" s="50">
        <v>1</v>
      </c>
      <c r="H691" s="50">
        <v>0</v>
      </c>
      <c r="I691" s="50">
        <v>1</v>
      </c>
      <c r="J691" s="50">
        <v>1</v>
      </c>
      <c r="K691" s="50">
        <v>0</v>
      </c>
      <c r="L691" s="50">
        <v>1</v>
      </c>
      <c r="M691" s="358">
        <v>20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779</v>
      </c>
      <c r="D692" s="50" t="s">
        <v>572</v>
      </c>
      <c r="E692" s="50">
        <v>43</v>
      </c>
      <c r="F692" s="50">
        <v>5</v>
      </c>
      <c r="G692" s="50">
        <v>0</v>
      </c>
      <c r="H692" s="50">
        <v>0</v>
      </c>
      <c r="I692" s="50">
        <v>0</v>
      </c>
      <c r="J692" s="50">
        <v>2</v>
      </c>
      <c r="K692" s="50">
        <v>0</v>
      </c>
      <c r="L692" s="50">
        <v>2</v>
      </c>
      <c r="M692" s="358">
        <v>40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450</v>
      </c>
      <c r="D693" s="50" t="s">
        <v>73</v>
      </c>
      <c r="E693" s="50">
        <v>90</v>
      </c>
      <c r="F693" s="50">
        <v>5</v>
      </c>
      <c r="G693" s="50">
        <v>0</v>
      </c>
      <c r="H693" s="50">
        <v>0</v>
      </c>
      <c r="I693" s="50">
        <v>0</v>
      </c>
      <c r="J693" s="50">
        <v>4</v>
      </c>
      <c r="K693" s="50">
        <v>0</v>
      </c>
      <c r="L693" s="50">
        <v>4</v>
      </c>
      <c r="M693" s="358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795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1050</v>
      </c>
      <c r="D695" s="50" t="s">
        <v>121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781</v>
      </c>
      <c r="D696" s="50" t="s">
        <v>573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3</v>
      </c>
      <c r="H697" s="50">
        <v>0</v>
      </c>
      <c r="I697" s="50">
        <v>3</v>
      </c>
      <c r="J697" s="50">
        <v>15</v>
      </c>
      <c r="K697" s="50">
        <v>0</v>
      </c>
      <c r="L697" s="50">
        <v>15</v>
      </c>
      <c r="M697" s="358">
        <v>250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1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1233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791</v>
      </c>
      <c r="D699" s="50" t="s">
        <v>574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92</v>
      </c>
      <c r="D700" s="50" t="s">
        <v>575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92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760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137</v>
      </c>
      <c r="D703" s="50" t="s">
        <v>576</v>
      </c>
      <c r="E703" s="50">
        <v>119</v>
      </c>
      <c r="F703" s="50">
        <v>7</v>
      </c>
      <c r="G703" s="50">
        <v>0</v>
      </c>
      <c r="H703" s="50">
        <v>0</v>
      </c>
      <c r="I703" s="50">
        <v>0</v>
      </c>
      <c r="J703" s="50">
        <v>8</v>
      </c>
      <c r="K703" s="50">
        <v>0</v>
      </c>
      <c r="L703" s="50">
        <v>8</v>
      </c>
      <c r="M703" s="358">
        <v>114.29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1</v>
      </c>
      <c r="T703" s="50">
        <v>0</v>
      </c>
      <c r="U703" s="50">
        <v>1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762</v>
      </c>
      <c r="D704" s="50" t="s">
        <v>87</v>
      </c>
      <c r="E704" s="50">
        <v>58</v>
      </c>
      <c r="F704" s="50">
        <v>5</v>
      </c>
      <c r="G704" s="50">
        <v>0</v>
      </c>
      <c r="H704" s="50">
        <v>0</v>
      </c>
      <c r="I704" s="50">
        <v>0</v>
      </c>
      <c r="J704" s="50">
        <v>10</v>
      </c>
      <c r="K704" s="50">
        <v>0</v>
      </c>
      <c r="L704" s="50">
        <v>10</v>
      </c>
      <c r="M704" s="358">
        <v>200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2</v>
      </c>
      <c r="T704" s="50">
        <v>0</v>
      </c>
      <c r="U704" s="50">
        <v>2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799</v>
      </c>
      <c r="D705" s="50" t="s">
        <v>40</v>
      </c>
      <c r="E705" s="50">
        <v>77</v>
      </c>
      <c r="F705" s="50">
        <v>5</v>
      </c>
      <c r="G705" s="50">
        <v>4</v>
      </c>
      <c r="H705" s="50">
        <v>0</v>
      </c>
      <c r="I705" s="50">
        <v>4</v>
      </c>
      <c r="J705" s="50">
        <v>4</v>
      </c>
      <c r="K705" s="50">
        <v>0</v>
      </c>
      <c r="L705" s="50">
        <v>4</v>
      </c>
      <c r="M705" s="358">
        <v>80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1</v>
      </c>
      <c r="U705" s="50">
        <v>0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92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1007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802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123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2</v>
      </c>
      <c r="K709" s="50">
        <v>0</v>
      </c>
      <c r="L709" s="50">
        <v>2</v>
      </c>
      <c r="M709" s="358">
        <v>40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135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770</v>
      </c>
      <c r="D711" s="50" t="s">
        <v>121</v>
      </c>
      <c r="E711" s="50">
        <v>48</v>
      </c>
      <c r="F711" s="50">
        <v>5</v>
      </c>
      <c r="G711" s="50">
        <v>0</v>
      </c>
      <c r="H711" s="50">
        <v>0</v>
      </c>
      <c r="I711" s="50">
        <v>0</v>
      </c>
      <c r="J711" s="50">
        <v>1</v>
      </c>
      <c r="K711" s="50">
        <v>0</v>
      </c>
      <c r="L711" s="50">
        <v>1</v>
      </c>
      <c r="M711" s="358">
        <v>20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1237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234</v>
      </c>
      <c r="D713" s="50" t="s">
        <v>1520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58">
        <v>20</v>
      </c>
      <c r="N713" s="44"/>
      <c r="O713" s="50">
        <v>0</v>
      </c>
      <c r="P713" s="50">
        <v>1</v>
      </c>
      <c r="Q713" s="50">
        <v>0</v>
      </c>
      <c r="R713" s="50">
        <v>1</v>
      </c>
      <c r="S713" s="50">
        <v>1</v>
      </c>
      <c r="T713" s="50">
        <v>0</v>
      </c>
      <c r="U713" s="50">
        <v>1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369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1007</v>
      </c>
      <c r="D715" s="50" t="s">
        <v>577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774</v>
      </c>
      <c r="D716" s="50" t="s">
        <v>578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0</v>
      </c>
      <c r="H717" s="50">
        <v>0</v>
      </c>
      <c r="I717" s="50">
        <v>0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766</v>
      </c>
      <c r="D718" s="50" t="s">
        <v>148</v>
      </c>
      <c r="E718" s="50">
        <v>54</v>
      </c>
      <c r="F718" s="50">
        <v>5</v>
      </c>
      <c r="G718" s="50">
        <v>1</v>
      </c>
      <c r="H718" s="50">
        <v>0</v>
      </c>
      <c r="I718" s="50">
        <v>1</v>
      </c>
      <c r="J718" s="50">
        <v>2</v>
      </c>
      <c r="K718" s="50">
        <v>0</v>
      </c>
      <c r="L718" s="50">
        <v>2</v>
      </c>
      <c r="M718" s="358">
        <v>40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271</v>
      </c>
      <c r="D719" s="50" t="s">
        <v>579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293</v>
      </c>
      <c r="E720" s="50">
        <v>214</v>
      </c>
      <c r="F720" s="50">
        <v>13</v>
      </c>
      <c r="G720" s="50">
        <v>1</v>
      </c>
      <c r="H720" s="50">
        <v>0</v>
      </c>
      <c r="I720" s="50">
        <v>1</v>
      </c>
      <c r="J720" s="50">
        <v>21</v>
      </c>
      <c r="K720" s="50">
        <v>0</v>
      </c>
      <c r="L720" s="50">
        <v>21</v>
      </c>
      <c r="M720" s="358">
        <v>161.54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1</v>
      </c>
      <c r="T720" s="50">
        <v>0</v>
      </c>
      <c r="U720" s="50">
        <v>1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326</v>
      </c>
      <c r="D721" s="50" t="s">
        <v>278</v>
      </c>
      <c r="E721" s="50">
        <v>92</v>
      </c>
      <c r="F721" s="50">
        <v>5</v>
      </c>
      <c r="G721" s="50">
        <v>1</v>
      </c>
      <c r="H721" s="50">
        <v>0</v>
      </c>
      <c r="I721" s="50">
        <v>1</v>
      </c>
      <c r="J721" s="50">
        <v>2</v>
      </c>
      <c r="K721" s="50">
        <v>0</v>
      </c>
      <c r="L721" s="50">
        <v>2</v>
      </c>
      <c r="M721" s="358">
        <v>40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191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1</v>
      </c>
      <c r="T722" s="50">
        <v>0</v>
      </c>
      <c r="U722" s="50">
        <v>1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202</v>
      </c>
      <c r="D723" s="50" t="s">
        <v>580</v>
      </c>
      <c r="E723" s="50">
        <v>66</v>
      </c>
      <c r="F723" s="50">
        <v>5</v>
      </c>
      <c r="G723" s="50">
        <v>1</v>
      </c>
      <c r="H723" s="50">
        <v>0</v>
      </c>
      <c r="I723" s="50">
        <v>1</v>
      </c>
      <c r="J723" s="50">
        <v>2</v>
      </c>
      <c r="K723" s="50">
        <v>0</v>
      </c>
      <c r="L723" s="50">
        <v>2</v>
      </c>
      <c r="M723" s="358">
        <v>40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349</v>
      </c>
      <c r="E724" s="50">
        <v>145</v>
      </c>
      <c r="F724" s="50">
        <v>9</v>
      </c>
      <c r="G724" s="50">
        <v>0</v>
      </c>
      <c r="H724" s="50">
        <v>0</v>
      </c>
      <c r="I724" s="50">
        <v>0</v>
      </c>
      <c r="J724" s="50">
        <v>6</v>
      </c>
      <c r="K724" s="50">
        <v>0</v>
      </c>
      <c r="L724" s="50">
        <v>6</v>
      </c>
      <c r="M724" s="358">
        <v>66.67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268</v>
      </c>
      <c r="D725" s="50" t="s">
        <v>581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3</v>
      </c>
      <c r="K725" s="50">
        <v>0</v>
      </c>
      <c r="L725" s="50">
        <v>3</v>
      </c>
      <c r="M725" s="358">
        <v>50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2</v>
      </c>
      <c r="T725" s="50">
        <v>0</v>
      </c>
      <c r="U725" s="50">
        <v>2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582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3</v>
      </c>
      <c r="K726" s="50">
        <v>0</v>
      </c>
      <c r="L726" s="50">
        <v>3</v>
      </c>
      <c r="M726" s="358">
        <v>60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24</v>
      </c>
      <c r="B727" s="50">
        <v>14679</v>
      </c>
      <c r="C727" s="50" t="s">
        <v>1003</v>
      </c>
      <c r="D727" s="50" t="s">
        <v>141</v>
      </c>
      <c r="E727" s="50">
        <v>84</v>
      </c>
      <c r="F727" s="50">
        <v>5</v>
      </c>
      <c r="G727" s="50">
        <v>6</v>
      </c>
      <c r="H727" s="50">
        <v>0</v>
      </c>
      <c r="I727" s="50">
        <v>6</v>
      </c>
      <c r="J727" s="50">
        <v>6</v>
      </c>
      <c r="K727" s="50">
        <v>0</v>
      </c>
      <c r="L727" s="50">
        <v>6</v>
      </c>
      <c r="M727" s="358">
        <v>120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327</v>
      </c>
      <c r="D728" s="50" t="s">
        <v>583</v>
      </c>
      <c r="E728" s="50">
        <v>146</v>
      </c>
      <c r="F728" s="50">
        <v>8</v>
      </c>
      <c r="G728" s="50">
        <v>1</v>
      </c>
      <c r="H728" s="50">
        <v>0</v>
      </c>
      <c r="I728" s="50">
        <v>1</v>
      </c>
      <c r="J728" s="50">
        <v>13</v>
      </c>
      <c r="K728" s="50">
        <v>0</v>
      </c>
      <c r="L728" s="50">
        <v>13</v>
      </c>
      <c r="M728" s="358">
        <v>162.5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7</v>
      </c>
      <c r="T728" s="50">
        <v>1</v>
      </c>
      <c r="U728" s="50">
        <v>6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244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2</v>
      </c>
      <c r="T729" s="50">
        <v>0</v>
      </c>
      <c r="U729" s="50">
        <v>2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584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585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1007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786</v>
      </c>
      <c r="D733" s="50" t="s">
        <v>480</v>
      </c>
      <c r="E733" s="50">
        <v>59</v>
      </c>
      <c r="F733" s="50">
        <v>5</v>
      </c>
      <c r="G733" s="50">
        <v>0</v>
      </c>
      <c r="H733" s="50">
        <v>0</v>
      </c>
      <c r="I733" s="50">
        <v>0</v>
      </c>
      <c r="J733" s="50">
        <v>2</v>
      </c>
      <c r="K733" s="50">
        <v>0</v>
      </c>
      <c r="L733" s="50">
        <v>2</v>
      </c>
      <c r="M733" s="358">
        <v>40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237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1237</v>
      </c>
      <c r="D735" s="50" t="s">
        <v>586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1033</v>
      </c>
      <c r="D736" s="50" t="s">
        <v>31</v>
      </c>
      <c r="E736" s="50">
        <v>58</v>
      </c>
      <c r="F736" s="50">
        <v>5</v>
      </c>
      <c r="G736" s="50">
        <v>3</v>
      </c>
      <c r="H736" s="50">
        <v>0</v>
      </c>
      <c r="I736" s="50">
        <v>3</v>
      </c>
      <c r="J736" s="50">
        <v>3</v>
      </c>
      <c r="K736" s="50">
        <v>0</v>
      </c>
      <c r="L736" s="50">
        <v>3</v>
      </c>
      <c r="M736" s="358">
        <v>60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587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92</v>
      </c>
      <c r="D738" s="50" t="s">
        <v>259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588</v>
      </c>
      <c r="E739" s="50">
        <v>102</v>
      </c>
      <c r="F739" s="50">
        <v>6</v>
      </c>
      <c r="G739" s="50">
        <v>0</v>
      </c>
      <c r="H739" s="50">
        <v>0</v>
      </c>
      <c r="I739" s="50">
        <v>0</v>
      </c>
      <c r="J739" s="50">
        <v>2</v>
      </c>
      <c r="K739" s="50">
        <v>0</v>
      </c>
      <c r="L739" s="50">
        <v>2</v>
      </c>
      <c r="M739" s="358">
        <v>33.33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59">
        <v>0</v>
      </c>
      <c r="W739" s="44"/>
    </row>
    <row r="740" spans="1:23" ht="29.1" customHeight="1">
      <c r="A740" s="50" t="s">
        <v>24</v>
      </c>
      <c r="B740" s="50">
        <v>15017</v>
      </c>
      <c r="C740" s="50" t="s">
        <v>347</v>
      </c>
      <c r="D740" s="50" t="s">
        <v>23</v>
      </c>
      <c r="E740" s="50">
        <v>61</v>
      </c>
      <c r="F740" s="50">
        <v>5</v>
      </c>
      <c r="G740" s="50">
        <v>0</v>
      </c>
      <c r="H740" s="50">
        <v>0</v>
      </c>
      <c r="I740" s="50">
        <v>0</v>
      </c>
      <c r="J740" s="50">
        <v>7</v>
      </c>
      <c r="K740" s="50">
        <v>0</v>
      </c>
      <c r="L740" s="50">
        <v>7</v>
      </c>
      <c r="M740" s="358">
        <v>140</v>
      </c>
      <c r="N740" s="44"/>
      <c r="O740" s="50">
        <v>0</v>
      </c>
      <c r="P740" s="50">
        <v>1</v>
      </c>
      <c r="Q740" s="50">
        <v>0</v>
      </c>
      <c r="R740" s="50">
        <v>1</v>
      </c>
      <c r="S740" s="50">
        <v>1</v>
      </c>
      <c r="T740" s="50">
        <v>0</v>
      </c>
      <c r="U740" s="50">
        <v>1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783</v>
      </c>
      <c r="D741" s="50" t="s">
        <v>259</v>
      </c>
      <c r="E741" s="50">
        <v>171</v>
      </c>
      <c r="F741" s="50">
        <v>10</v>
      </c>
      <c r="G741" s="50">
        <v>1</v>
      </c>
      <c r="H741" s="50">
        <v>0</v>
      </c>
      <c r="I741" s="50">
        <v>1</v>
      </c>
      <c r="J741" s="50">
        <v>9</v>
      </c>
      <c r="K741" s="50">
        <v>0</v>
      </c>
      <c r="L741" s="50">
        <v>9</v>
      </c>
      <c r="M741" s="358">
        <v>90</v>
      </c>
      <c r="N741" s="44"/>
      <c r="O741" s="50">
        <v>0</v>
      </c>
      <c r="P741" s="50">
        <v>1</v>
      </c>
      <c r="Q741" s="50">
        <v>1</v>
      </c>
      <c r="R741" s="50">
        <v>0</v>
      </c>
      <c r="S741" s="50">
        <v>7</v>
      </c>
      <c r="T741" s="50">
        <v>3</v>
      </c>
      <c r="U741" s="50">
        <v>4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311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7</v>
      </c>
      <c r="K742" s="50">
        <v>0</v>
      </c>
      <c r="L742" s="50">
        <v>7</v>
      </c>
      <c r="M742" s="358">
        <v>140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328</v>
      </c>
      <c r="D743" s="50" t="s">
        <v>410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92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1233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1</v>
      </c>
      <c r="K745" s="50">
        <v>0</v>
      </c>
      <c r="L745" s="50">
        <v>1</v>
      </c>
      <c r="M745" s="358">
        <v>20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1</v>
      </c>
      <c r="U745" s="50">
        <v>-1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1010</v>
      </c>
      <c r="D746" s="50" t="s">
        <v>589</v>
      </c>
      <c r="E746" s="50">
        <v>49</v>
      </c>
      <c r="F746" s="50">
        <v>5</v>
      </c>
      <c r="G746" s="50">
        <v>1</v>
      </c>
      <c r="H746" s="50">
        <v>0</v>
      </c>
      <c r="I746" s="50">
        <v>1</v>
      </c>
      <c r="J746" s="50">
        <v>2</v>
      </c>
      <c r="K746" s="50">
        <v>0</v>
      </c>
      <c r="L746" s="50">
        <v>2</v>
      </c>
      <c r="M746" s="358">
        <v>40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92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0</v>
      </c>
      <c r="H748" s="50">
        <v>0</v>
      </c>
      <c r="I748" s="50">
        <v>0</v>
      </c>
      <c r="J748" s="50">
        <v>4</v>
      </c>
      <c r="K748" s="50">
        <v>0</v>
      </c>
      <c r="L748" s="50">
        <v>4</v>
      </c>
      <c r="M748" s="358">
        <v>40</v>
      </c>
      <c r="N748" s="44"/>
      <c r="O748" s="50">
        <v>0</v>
      </c>
      <c r="P748" s="50">
        <v>0</v>
      </c>
      <c r="Q748" s="50">
        <v>2</v>
      </c>
      <c r="R748" s="50">
        <v>-2</v>
      </c>
      <c r="S748" s="50">
        <v>1</v>
      </c>
      <c r="T748" s="50">
        <v>2</v>
      </c>
      <c r="U748" s="50">
        <v>-1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1237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784</v>
      </c>
      <c r="D750" s="50" t="s">
        <v>265</v>
      </c>
      <c r="E750" s="50">
        <v>149</v>
      </c>
      <c r="F750" s="50">
        <v>9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3</v>
      </c>
      <c r="M750" s="358">
        <v>33.33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2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778</v>
      </c>
      <c r="D751" s="50" t="s">
        <v>131</v>
      </c>
      <c r="E751" s="50">
        <v>48</v>
      </c>
      <c r="F751" s="50">
        <v>5</v>
      </c>
      <c r="G751" s="50">
        <v>1</v>
      </c>
      <c r="H751" s="50">
        <v>0</v>
      </c>
      <c r="I751" s="50">
        <v>1</v>
      </c>
      <c r="J751" s="50">
        <v>3</v>
      </c>
      <c r="K751" s="50">
        <v>0</v>
      </c>
      <c r="L751" s="50">
        <v>3</v>
      </c>
      <c r="M751" s="358">
        <v>60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1</v>
      </c>
      <c r="T751" s="50">
        <v>1</v>
      </c>
      <c r="U751" s="50">
        <v>0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590</v>
      </c>
      <c r="E752" s="50">
        <v>48</v>
      </c>
      <c r="F752" s="50">
        <v>5</v>
      </c>
      <c r="G752" s="50">
        <v>2</v>
      </c>
      <c r="H752" s="50">
        <v>0</v>
      </c>
      <c r="I752" s="50">
        <v>2</v>
      </c>
      <c r="J752" s="50">
        <v>2</v>
      </c>
      <c r="K752" s="50">
        <v>0</v>
      </c>
      <c r="L752" s="50">
        <v>2</v>
      </c>
      <c r="M752" s="358">
        <v>40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1</v>
      </c>
      <c r="U752" s="50">
        <v>-1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488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1</v>
      </c>
      <c r="U753" s="50">
        <v>-1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488</v>
      </c>
      <c r="D754" s="50" t="s">
        <v>591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786</v>
      </c>
      <c r="D755" s="50" t="s">
        <v>331</v>
      </c>
      <c r="E755" s="50">
        <v>36</v>
      </c>
      <c r="F755" s="50">
        <v>5</v>
      </c>
      <c r="G755" s="50">
        <v>0</v>
      </c>
      <c r="H755" s="50">
        <v>0</v>
      </c>
      <c r="I755" s="50">
        <v>0</v>
      </c>
      <c r="J755" s="50">
        <v>2</v>
      </c>
      <c r="K755" s="50">
        <v>0</v>
      </c>
      <c r="L755" s="50">
        <v>2</v>
      </c>
      <c r="M755" s="358">
        <v>40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132</v>
      </c>
      <c r="D756" s="50" t="s">
        <v>27</v>
      </c>
      <c r="E756" s="50">
        <v>56</v>
      </c>
      <c r="F756" s="50">
        <v>5</v>
      </c>
      <c r="G756" s="50">
        <v>0</v>
      </c>
      <c r="H756" s="50">
        <v>0</v>
      </c>
      <c r="I756" s="50">
        <v>0</v>
      </c>
      <c r="J756" s="50">
        <v>4</v>
      </c>
      <c r="K756" s="50">
        <v>0</v>
      </c>
      <c r="L756" s="50">
        <v>4</v>
      </c>
      <c r="M756" s="358">
        <v>80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1</v>
      </c>
      <c r="T756" s="50">
        <v>0</v>
      </c>
      <c r="U756" s="50">
        <v>1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792</v>
      </c>
      <c r="D757" s="50" t="s">
        <v>377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592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4</v>
      </c>
      <c r="K758" s="50">
        <v>0</v>
      </c>
      <c r="L758" s="50">
        <v>4</v>
      </c>
      <c r="M758" s="358">
        <v>80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760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3</v>
      </c>
      <c r="U759" s="50">
        <v>-3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786</v>
      </c>
      <c r="D760" s="50" t="s">
        <v>331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1</v>
      </c>
      <c r="R760" s="50">
        <v>-1</v>
      </c>
      <c r="S760" s="50">
        <v>1</v>
      </c>
      <c r="T760" s="50">
        <v>1</v>
      </c>
      <c r="U760" s="50">
        <v>0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784</v>
      </c>
      <c r="D761" s="50" t="s">
        <v>265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1</v>
      </c>
      <c r="U761" s="50">
        <v>-1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227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161</v>
      </c>
      <c r="D763" s="50" t="s">
        <v>146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796</v>
      </c>
      <c r="D764" s="50" t="s">
        <v>696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513</v>
      </c>
      <c r="D765" s="50" t="s">
        <v>697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2</v>
      </c>
      <c r="K765" s="50">
        <v>0</v>
      </c>
      <c r="L765" s="50">
        <v>2</v>
      </c>
      <c r="M765" s="358">
        <v>40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772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1</v>
      </c>
      <c r="K766" s="50">
        <v>0</v>
      </c>
      <c r="L766" s="50">
        <v>1</v>
      </c>
      <c r="M766" s="358">
        <v>20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277</v>
      </c>
      <c r="D767" s="50" t="s">
        <v>698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8</v>
      </c>
      <c r="K767" s="50">
        <v>0</v>
      </c>
      <c r="L767" s="50">
        <v>8</v>
      </c>
      <c r="M767" s="358">
        <v>80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3</v>
      </c>
      <c r="T767" s="50">
        <v>1</v>
      </c>
      <c r="U767" s="50">
        <v>2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345</v>
      </c>
      <c r="D769" s="50" t="s">
        <v>699</v>
      </c>
      <c r="E769" s="50">
        <v>21</v>
      </c>
      <c r="F769" s="50">
        <v>5</v>
      </c>
      <c r="G769" s="50">
        <v>0</v>
      </c>
      <c r="H769" s="50">
        <v>0</v>
      </c>
      <c r="I769" s="50">
        <v>0</v>
      </c>
      <c r="J769" s="50">
        <v>12</v>
      </c>
      <c r="K769" s="50">
        <v>0</v>
      </c>
      <c r="L769" s="50">
        <v>12</v>
      </c>
      <c r="M769" s="358">
        <v>240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2</v>
      </c>
      <c r="T769" s="50">
        <v>0</v>
      </c>
      <c r="U769" s="50">
        <v>2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782</v>
      </c>
      <c r="D772" s="50" t="s">
        <v>148</v>
      </c>
      <c r="E772" s="50">
        <v>48</v>
      </c>
      <c r="F772" s="50">
        <v>5</v>
      </c>
      <c r="G772" s="50">
        <v>1</v>
      </c>
      <c r="H772" s="50">
        <v>0</v>
      </c>
      <c r="I772" s="50">
        <v>1</v>
      </c>
      <c r="J772" s="50">
        <v>3</v>
      </c>
      <c r="K772" s="50">
        <v>0</v>
      </c>
      <c r="L772" s="50">
        <v>3</v>
      </c>
      <c r="M772" s="358">
        <v>60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1003</v>
      </c>
      <c r="D773" s="50" t="s">
        <v>141</v>
      </c>
      <c r="E773" s="50">
        <v>100</v>
      </c>
      <c r="F773" s="50">
        <v>6</v>
      </c>
      <c r="G773" s="50">
        <v>0</v>
      </c>
      <c r="H773" s="50">
        <v>0</v>
      </c>
      <c r="I773" s="50">
        <v>0</v>
      </c>
      <c r="J773" s="50">
        <v>2</v>
      </c>
      <c r="K773" s="50">
        <v>0</v>
      </c>
      <c r="L773" s="50">
        <v>2</v>
      </c>
      <c r="M773" s="358">
        <v>33.33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1</v>
      </c>
      <c r="T773" s="50">
        <v>0</v>
      </c>
      <c r="U773" s="50">
        <v>1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447</v>
      </c>
      <c r="D775" s="50" t="s">
        <v>23</v>
      </c>
      <c r="E775" s="50">
        <v>63</v>
      </c>
      <c r="F775" s="50">
        <v>5</v>
      </c>
      <c r="G775" s="50">
        <v>0</v>
      </c>
      <c r="H775" s="50">
        <v>0</v>
      </c>
      <c r="I775" s="50">
        <v>0</v>
      </c>
      <c r="J775" s="50">
        <v>5</v>
      </c>
      <c r="K775" s="50">
        <v>0</v>
      </c>
      <c r="L775" s="50">
        <v>5</v>
      </c>
      <c r="M775" s="358">
        <v>100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3</v>
      </c>
      <c r="T775" s="50">
        <v>0</v>
      </c>
      <c r="U775" s="50">
        <v>3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500</v>
      </c>
      <c r="D776" s="50" t="s">
        <v>383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3</v>
      </c>
      <c r="K776" s="50">
        <v>0</v>
      </c>
      <c r="L776" s="50">
        <v>3</v>
      </c>
      <c r="M776" s="358">
        <v>60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1157</v>
      </c>
      <c r="D777" s="50" t="s">
        <v>705</v>
      </c>
      <c r="E777" s="50">
        <v>62</v>
      </c>
      <c r="F777" s="50">
        <v>5</v>
      </c>
      <c r="G777" s="50">
        <v>1</v>
      </c>
      <c r="H777" s="50">
        <v>0</v>
      </c>
      <c r="I777" s="50">
        <v>1</v>
      </c>
      <c r="J777" s="50">
        <v>2</v>
      </c>
      <c r="K777" s="50">
        <v>0</v>
      </c>
      <c r="L777" s="50">
        <v>2</v>
      </c>
      <c r="M777" s="358">
        <v>40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92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802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214</v>
      </c>
      <c r="D780" s="50" t="s">
        <v>706</v>
      </c>
      <c r="E780" s="50">
        <v>52</v>
      </c>
      <c r="F780" s="50">
        <v>5</v>
      </c>
      <c r="G780" s="50">
        <v>0</v>
      </c>
      <c r="H780" s="50">
        <v>0</v>
      </c>
      <c r="I780" s="50">
        <v>0</v>
      </c>
      <c r="J780" s="50">
        <v>4</v>
      </c>
      <c r="K780" s="50">
        <v>0</v>
      </c>
      <c r="L780" s="50">
        <v>4</v>
      </c>
      <c r="M780" s="358">
        <v>80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24</v>
      </c>
      <c r="B781" s="50">
        <v>16103</v>
      </c>
      <c r="C781" s="50" t="s">
        <v>258</v>
      </c>
      <c r="D781" s="50" t="s">
        <v>707</v>
      </c>
      <c r="E781" s="50">
        <v>241</v>
      </c>
      <c r="F781" s="50">
        <v>14</v>
      </c>
      <c r="G781" s="50">
        <v>2</v>
      </c>
      <c r="H781" s="50">
        <v>0</v>
      </c>
      <c r="I781" s="50">
        <v>2</v>
      </c>
      <c r="J781" s="50">
        <v>15</v>
      </c>
      <c r="K781" s="50">
        <v>0</v>
      </c>
      <c r="L781" s="50">
        <v>15</v>
      </c>
      <c r="M781" s="358">
        <v>107.14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1</v>
      </c>
      <c r="U781" s="50">
        <v>-1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209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805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708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1</v>
      </c>
      <c r="K784" s="50">
        <v>0</v>
      </c>
      <c r="L784" s="50">
        <v>1</v>
      </c>
      <c r="M784" s="358">
        <v>20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1</v>
      </c>
      <c r="T784" s="50">
        <v>0</v>
      </c>
      <c r="U784" s="50">
        <v>1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1233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709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58">
        <v>20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1038</v>
      </c>
      <c r="D787" s="50" t="s">
        <v>59</v>
      </c>
      <c r="E787" s="50">
        <v>43</v>
      </c>
      <c r="F787" s="50">
        <v>5</v>
      </c>
      <c r="G787" s="50">
        <v>0</v>
      </c>
      <c r="H787" s="50">
        <v>0</v>
      </c>
      <c r="I787" s="50">
        <v>0</v>
      </c>
      <c r="J787" s="50">
        <v>1</v>
      </c>
      <c r="K787" s="50">
        <v>0</v>
      </c>
      <c r="L787" s="50">
        <v>1</v>
      </c>
      <c r="M787" s="358">
        <v>20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789</v>
      </c>
      <c r="D788" s="50" t="s">
        <v>710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364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1</v>
      </c>
      <c r="K789" s="50">
        <v>0</v>
      </c>
      <c r="L789" s="50">
        <v>1</v>
      </c>
      <c r="M789" s="358">
        <v>20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1</v>
      </c>
      <c r="T789" s="50">
        <v>1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1170</v>
      </c>
      <c r="D790" s="50" t="s">
        <v>141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1</v>
      </c>
      <c r="R790" s="50">
        <v>-1</v>
      </c>
      <c r="S790" s="50">
        <v>0</v>
      </c>
      <c r="T790" s="50">
        <v>1</v>
      </c>
      <c r="U790" s="50">
        <v>-1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155</v>
      </c>
      <c r="D791" s="50" t="s">
        <v>711</v>
      </c>
      <c r="E791" s="50">
        <v>46</v>
      </c>
      <c r="F791" s="50">
        <v>5</v>
      </c>
      <c r="G791" s="50">
        <v>1</v>
      </c>
      <c r="H791" s="50">
        <v>0</v>
      </c>
      <c r="I791" s="50">
        <v>1</v>
      </c>
      <c r="J791" s="50">
        <v>3</v>
      </c>
      <c r="K791" s="50">
        <v>0</v>
      </c>
      <c r="L791" s="50">
        <v>3</v>
      </c>
      <c r="M791" s="358">
        <v>60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338</v>
      </c>
      <c r="D792" s="50" t="s">
        <v>713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789</v>
      </c>
      <c r="D793" s="50" t="s">
        <v>714</v>
      </c>
      <c r="E793" s="50">
        <v>26</v>
      </c>
      <c r="F793" s="50">
        <v>5</v>
      </c>
      <c r="G793" s="50">
        <v>1</v>
      </c>
      <c r="H793" s="50">
        <v>0</v>
      </c>
      <c r="I793" s="50">
        <v>1</v>
      </c>
      <c r="J793" s="50">
        <v>1</v>
      </c>
      <c r="K793" s="50">
        <v>0</v>
      </c>
      <c r="L793" s="50">
        <v>1</v>
      </c>
      <c r="M793" s="358">
        <v>20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191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803</v>
      </c>
      <c r="D795" s="50" t="s">
        <v>715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794</v>
      </c>
      <c r="D796" s="50" t="s">
        <v>152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4</v>
      </c>
      <c r="K796" s="50">
        <v>0</v>
      </c>
      <c r="L796" s="50">
        <v>4</v>
      </c>
      <c r="M796" s="358">
        <v>80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239</v>
      </c>
      <c r="D797" s="50" t="s">
        <v>237</v>
      </c>
      <c r="E797" s="50">
        <v>72</v>
      </c>
      <c r="F797" s="50">
        <v>5</v>
      </c>
      <c r="G797" s="50">
        <v>0</v>
      </c>
      <c r="H797" s="50">
        <v>0</v>
      </c>
      <c r="I797" s="50">
        <v>0</v>
      </c>
      <c r="J797" s="50">
        <v>13</v>
      </c>
      <c r="K797" s="50">
        <v>0</v>
      </c>
      <c r="L797" s="50">
        <v>13</v>
      </c>
      <c r="M797" s="358">
        <v>260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2</v>
      </c>
      <c r="T797" s="50">
        <v>0</v>
      </c>
      <c r="U797" s="50">
        <v>2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782</v>
      </c>
      <c r="D798" s="50" t="s">
        <v>716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2</v>
      </c>
      <c r="U798" s="50">
        <v>-2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312</v>
      </c>
      <c r="D799" s="50" t="s">
        <v>33</v>
      </c>
      <c r="E799" s="50">
        <v>14</v>
      </c>
      <c r="F799" s="50">
        <v>5</v>
      </c>
      <c r="G799" s="50">
        <v>0</v>
      </c>
      <c r="H799" s="50">
        <v>0</v>
      </c>
      <c r="I799" s="50">
        <v>0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24</v>
      </c>
      <c r="B800" s="50">
        <v>16451</v>
      </c>
      <c r="C800" s="50" t="s">
        <v>800</v>
      </c>
      <c r="D800" s="50" t="s">
        <v>148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5</v>
      </c>
      <c r="K800" s="50">
        <v>0</v>
      </c>
      <c r="L800" s="50">
        <v>5</v>
      </c>
      <c r="M800" s="358">
        <v>100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2</v>
      </c>
      <c r="T800" s="50">
        <v>0</v>
      </c>
      <c r="U800" s="50">
        <v>2</v>
      </c>
      <c r="V800" s="359">
        <v>0</v>
      </c>
    </row>
    <row r="801" spans="1:22" s="51" customFormat="1" ht="29.1" customHeight="1">
      <c r="A801" s="50" t="s">
        <v>24</v>
      </c>
      <c r="B801" s="50">
        <v>16464</v>
      </c>
      <c r="C801" s="50" t="s">
        <v>418</v>
      </c>
      <c r="D801" s="50" t="s">
        <v>37</v>
      </c>
      <c r="E801" s="50">
        <v>61</v>
      </c>
      <c r="F801" s="50">
        <v>5</v>
      </c>
      <c r="G801" s="50">
        <v>4</v>
      </c>
      <c r="H801" s="50">
        <v>0</v>
      </c>
      <c r="I801" s="50">
        <v>4</v>
      </c>
      <c r="J801" s="50">
        <v>5</v>
      </c>
      <c r="K801" s="50">
        <v>0</v>
      </c>
      <c r="L801" s="50">
        <v>5</v>
      </c>
      <c r="M801" s="358">
        <v>100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92</v>
      </c>
      <c r="D802" s="50" t="s">
        <v>806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283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358">
        <v>60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1170</v>
      </c>
      <c r="D805" s="50" t="s">
        <v>141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191</v>
      </c>
      <c r="D806" s="50" t="s">
        <v>31</v>
      </c>
      <c r="E806" s="50">
        <v>65</v>
      </c>
      <c r="F806" s="50">
        <v>5</v>
      </c>
      <c r="G806" s="50">
        <v>3</v>
      </c>
      <c r="H806" s="50">
        <v>0</v>
      </c>
      <c r="I806" s="50">
        <v>3</v>
      </c>
      <c r="J806" s="50">
        <v>4</v>
      </c>
      <c r="K806" s="50">
        <v>0</v>
      </c>
      <c r="L806" s="50">
        <v>4</v>
      </c>
      <c r="M806" s="358">
        <v>80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356</v>
      </c>
      <c r="D807" s="50" t="s">
        <v>59</v>
      </c>
      <c r="E807" s="50">
        <v>36</v>
      </c>
      <c r="F807" s="50">
        <v>5</v>
      </c>
      <c r="G807" s="50">
        <v>0</v>
      </c>
      <c r="H807" s="50">
        <v>0</v>
      </c>
      <c r="I807" s="50">
        <v>0</v>
      </c>
      <c r="J807" s="50">
        <v>1</v>
      </c>
      <c r="K807" s="50">
        <v>0</v>
      </c>
      <c r="L807" s="50">
        <v>1</v>
      </c>
      <c r="M807" s="358">
        <v>20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783</v>
      </c>
      <c r="D808" s="50" t="s">
        <v>406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181</v>
      </c>
      <c r="D809" s="50" t="s">
        <v>27</v>
      </c>
      <c r="E809" s="50">
        <v>178</v>
      </c>
      <c r="F809" s="50">
        <v>10</v>
      </c>
      <c r="G809" s="50">
        <v>2</v>
      </c>
      <c r="H809" s="50">
        <v>0</v>
      </c>
      <c r="I809" s="50">
        <v>2</v>
      </c>
      <c r="J809" s="50">
        <v>5</v>
      </c>
      <c r="K809" s="50">
        <v>0</v>
      </c>
      <c r="L809" s="50">
        <v>5</v>
      </c>
      <c r="M809" s="358">
        <v>50</v>
      </c>
      <c r="N809" s="44"/>
      <c r="O809" s="50">
        <v>0</v>
      </c>
      <c r="P809" s="50">
        <v>1</v>
      </c>
      <c r="Q809" s="50">
        <v>1</v>
      </c>
      <c r="R809" s="50">
        <v>0</v>
      </c>
      <c r="S809" s="50">
        <v>9</v>
      </c>
      <c r="T809" s="50">
        <v>1</v>
      </c>
      <c r="U809" s="50">
        <v>8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359</v>
      </c>
      <c r="D810" s="50" t="s">
        <v>189</v>
      </c>
      <c r="E810" s="50">
        <v>92</v>
      </c>
      <c r="F810" s="50">
        <v>6</v>
      </c>
      <c r="G810" s="50">
        <v>0</v>
      </c>
      <c r="H810" s="50">
        <v>0</v>
      </c>
      <c r="I810" s="50">
        <v>0</v>
      </c>
      <c r="J810" s="50">
        <v>4</v>
      </c>
      <c r="K810" s="50">
        <v>0</v>
      </c>
      <c r="L810" s="50">
        <v>4</v>
      </c>
      <c r="M810" s="358">
        <v>66.67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1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386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1</v>
      </c>
      <c r="U811" s="50">
        <v>-1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800</v>
      </c>
      <c r="D812" s="50" t="s">
        <v>1004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447</v>
      </c>
      <c r="D813" s="50" t="s">
        <v>23</v>
      </c>
      <c r="E813" s="50">
        <v>53</v>
      </c>
      <c r="F813" s="50">
        <v>5</v>
      </c>
      <c r="G813" s="50">
        <v>0</v>
      </c>
      <c r="H813" s="50">
        <v>0</v>
      </c>
      <c r="I813" s="50">
        <v>0</v>
      </c>
      <c r="J813" s="50">
        <v>1</v>
      </c>
      <c r="K813" s="50">
        <v>0</v>
      </c>
      <c r="L813" s="50">
        <v>1</v>
      </c>
      <c r="M813" s="358">
        <v>20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797</v>
      </c>
      <c r="D814" s="50" t="s">
        <v>1011</v>
      </c>
      <c r="E814" s="50">
        <v>57</v>
      </c>
      <c r="F814" s="50">
        <v>5</v>
      </c>
      <c r="G814" s="50">
        <v>6</v>
      </c>
      <c r="H814" s="50">
        <v>0</v>
      </c>
      <c r="I814" s="50">
        <v>6</v>
      </c>
      <c r="J814" s="50">
        <v>8</v>
      </c>
      <c r="K814" s="50">
        <v>0</v>
      </c>
      <c r="L814" s="50">
        <v>8</v>
      </c>
      <c r="M814" s="358">
        <v>160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1033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153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775</v>
      </c>
      <c r="D817" s="50" t="s">
        <v>156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380</v>
      </c>
      <c r="D818" s="50" t="s">
        <v>1021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191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324</v>
      </c>
      <c r="D820" s="50" t="s">
        <v>141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244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777</v>
      </c>
      <c r="D822" s="50" t="s">
        <v>31</v>
      </c>
      <c r="E822" s="50">
        <v>46</v>
      </c>
      <c r="F822" s="50">
        <v>5</v>
      </c>
      <c r="G822" s="50">
        <v>3</v>
      </c>
      <c r="H822" s="50">
        <v>0</v>
      </c>
      <c r="I822" s="50">
        <v>3</v>
      </c>
      <c r="J822" s="50">
        <v>3</v>
      </c>
      <c r="K822" s="50">
        <v>0</v>
      </c>
      <c r="L822" s="50">
        <v>3</v>
      </c>
      <c r="M822" s="358">
        <v>60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1</v>
      </c>
      <c r="T822" s="50">
        <v>0</v>
      </c>
      <c r="U822" s="50">
        <v>1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176</v>
      </c>
      <c r="D823" s="50" t="s">
        <v>259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92</v>
      </c>
      <c r="D824" s="50" t="s">
        <v>1024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342</v>
      </c>
      <c r="D825" s="50" t="s">
        <v>1029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213</v>
      </c>
      <c r="D826" s="50" t="s">
        <v>1030</v>
      </c>
      <c r="E826" s="50">
        <v>54</v>
      </c>
      <c r="F826" s="50">
        <v>5</v>
      </c>
      <c r="G826" s="50">
        <v>0</v>
      </c>
      <c r="H826" s="50">
        <v>0</v>
      </c>
      <c r="I826" s="50">
        <v>0</v>
      </c>
      <c r="J826" s="50">
        <v>1</v>
      </c>
      <c r="K826" s="50">
        <v>0</v>
      </c>
      <c r="L826" s="50">
        <v>1</v>
      </c>
      <c r="M826" s="358">
        <v>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761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509</v>
      </c>
      <c r="D828" s="50" t="s">
        <v>1031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358">
        <v>20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2</v>
      </c>
      <c r="K829" s="50">
        <v>0</v>
      </c>
      <c r="L829" s="50">
        <v>2</v>
      </c>
      <c r="M829" s="358">
        <v>40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2</v>
      </c>
      <c r="T829" s="50">
        <v>0</v>
      </c>
      <c r="U829" s="50">
        <v>2</v>
      </c>
      <c r="V829" s="359">
        <v>0</v>
      </c>
    </row>
    <row r="830" spans="1:22" ht="29.1" customHeight="1">
      <c r="A830" s="50" t="s">
        <v>24</v>
      </c>
      <c r="B830" s="50">
        <v>17304</v>
      </c>
      <c r="C830" s="50" t="s">
        <v>285</v>
      </c>
      <c r="D830" s="50" t="s">
        <v>1032</v>
      </c>
      <c r="E830" s="50">
        <v>144</v>
      </c>
      <c r="F830" s="50">
        <v>9</v>
      </c>
      <c r="G830" s="50">
        <v>1</v>
      </c>
      <c r="H830" s="50">
        <v>0</v>
      </c>
      <c r="I830" s="50">
        <v>1</v>
      </c>
      <c r="J830" s="50">
        <v>12</v>
      </c>
      <c r="K830" s="50">
        <v>0</v>
      </c>
      <c r="L830" s="50">
        <v>12</v>
      </c>
      <c r="M830" s="358">
        <v>133.33000000000001</v>
      </c>
      <c r="N830" s="44"/>
      <c r="O830" s="50">
        <v>0</v>
      </c>
      <c r="P830" s="50">
        <v>1</v>
      </c>
      <c r="Q830" s="50">
        <v>1</v>
      </c>
      <c r="R830" s="50">
        <v>0</v>
      </c>
      <c r="S830" s="50">
        <v>5</v>
      </c>
      <c r="T830" s="50">
        <v>2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153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213</v>
      </c>
      <c r="D832" s="50" t="s">
        <v>1039</v>
      </c>
      <c r="E832" s="50">
        <v>44</v>
      </c>
      <c r="F832" s="50">
        <v>5</v>
      </c>
      <c r="G832" s="50">
        <v>0</v>
      </c>
      <c r="H832" s="50">
        <v>0</v>
      </c>
      <c r="I832" s="50">
        <v>0</v>
      </c>
      <c r="J832" s="50">
        <v>3</v>
      </c>
      <c r="K832" s="50">
        <v>0</v>
      </c>
      <c r="L832" s="50">
        <v>3</v>
      </c>
      <c r="M832" s="358">
        <v>60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1170</v>
      </c>
      <c r="D833" s="50" t="s">
        <v>141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248</v>
      </c>
      <c r="D834" s="50" t="s">
        <v>23</v>
      </c>
      <c r="E834" s="50">
        <v>31</v>
      </c>
      <c r="F834" s="50">
        <v>5</v>
      </c>
      <c r="G834" s="50">
        <v>0</v>
      </c>
      <c r="H834" s="50">
        <v>0</v>
      </c>
      <c r="I834" s="50">
        <v>0</v>
      </c>
      <c r="J834" s="50">
        <v>8</v>
      </c>
      <c r="K834" s="50">
        <v>0</v>
      </c>
      <c r="L834" s="50">
        <v>8</v>
      </c>
      <c r="M834" s="358">
        <v>160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0</v>
      </c>
      <c r="H835" s="50">
        <v>0</v>
      </c>
      <c r="I835" s="50">
        <v>0</v>
      </c>
      <c r="J835" s="50">
        <v>2</v>
      </c>
      <c r="K835" s="50">
        <v>0</v>
      </c>
      <c r="L835" s="50">
        <v>2</v>
      </c>
      <c r="M835" s="358">
        <v>40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1040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168</v>
      </c>
      <c r="D837" s="50" t="s">
        <v>27</v>
      </c>
      <c r="E837" s="50">
        <v>44</v>
      </c>
      <c r="F837" s="50">
        <v>5</v>
      </c>
      <c r="G837" s="50">
        <v>0</v>
      </c>
      <c r="H837" s="50">
        <v>0</v>
      </c>
      <c r="I837" s="50">
        <v>0</v>
      </c>
      <c r="J837" s="50">
        <v>3</v>
      </c>
      <c r="K837" s="50">
        <v>0</v>
      </c>
      <c r="L837" s="50">
        <v>3</v>
      </c>
      <c r="M837" s="358">
        <v>60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789</v>
      </c>
      <c r="D838" s="50" t="s">
        <v>1120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2</v>
      </c>
      <c r="T838" s="50">
        <v>0</v>
      </c>
      <c r="U838" s="50">
        <v>2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1049</v>
      </c>
      <c r="D839" s="50" t="s">
        <v>546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533</v>
      </c>
      <c r="E840" s="50">
        <v>119</v>
      </c>
      <c r="F840" s="50">
        <v>7</v>
      </c>
      <c r="G840" s="50">
        <v>6</v>
      </c>
      <c r="H840" s="50">
        <v>0</v>
      </c>
      <c r="I840" s="50">
        <v>6</v>
      </c>
      <c r="J840" s="50">
        <v>18</v>
      </c>
      <c r="K840" s="50">
        <v>0</v>
      </c>
      <c r="L840" s="50">
        <v>18</v>
      </c>
      <c r="M840" s="358">
        <v>257.14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6</v>
      </c>
      <c r="T840" s="50">
        <v>0</v>
      </c>
      <c r="U840" s="50">
        <v>6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776</v>
      </c>
      <c r="D841" s="50" t="s">
        <v>162</v>
      </c>
      <c r="E841" s="50">
        <v>103</v>
      </c>
      <c r="F841" s="50">
        <v>6</v>
      </c>
      <c r="G841" s="50">
        <v>0</v>
      </c>
      <c r="H841" s="50">
        <v>0</v>
      </c>
      <c r="I841" s="50">
        <v>0</v>
      </c>
      <c r="J841" s="50">
        <v>2</v>
      </c>
      <c r="K841" s="50">
        <v>0</v>
      </c>
      <c r="L841" s="50">
        <v>2</v>
      </c>
      <c r="M841" s="358">
        <v>33.33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3</v>
      </c>
      <c r="T841" s="50">
        <v>0</v>
      </c>
      <c r="U841" s="50">
        <v>3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213</v>
      </c>
      <c r="D842" s="50" t="s">
        <v>141</v>
      </c>
      <c r="E842" s="50">
        <v>34</v>
      </c>
      <c r="F842" s="50">
        <v>5</v>
      </c>
      <c r="G842" s="50">
        <v>0</v>
      </c>
      <c r="H842" s="50">
        <v>0</v>
      </c>
      <c r="I842" s="50">
        <v>0</v>
      </c>
      <c r="J842" s="50">
        <v>2</v>
      </c>
      <c r="K842" s="50">
        <v>0</v>
      </c>
      <c r="L842" s="50">
        <v>2</v>
      </c>
      <c r="M842" s="358">
        <v>40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2</v>
      </c>
      <c r="T842" s="50">
        <v>0</v>
      </c>
      <c r="U842" s="50">
        <v>2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1009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1049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1010</v>
      </c>
      <c r="D845" s="50" t="s">
        <v>1122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1</v>
      </c>
      <c r="H846" s="50">
        <v>0</v>
      </c>
      <c r="I846" s="50">
        <v>1</v>
      </c>
      <c r="J846" s="50">
        <v>4</v>
      </c>
      <c r="K846" s="50">
        <v>0</v>
      </c>
      <c r="L846" s="50">
        <v>4</v>
      </c>
      <c r="M846" s="358">
        <v>80</v>
      </c>
      <c r="N846" s="44"/>
      <c r="O846" s="50">
        <v>0</v>
      </c>
      <c r="P846" s="50">
        <v>1</v>
      </c>
      <c r="Q846" s="50">
        <v>0</v>
      </c>
      <c r="R846" s="50">
        <v>1</v>
      </c>
      <c r="S846" s="50">
        <v>2</v>
      </c>
      <c r="T846" s="50">
        <v>0</v>
      </c>
      <c r="U846" s="50">
        <v>2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181</v>
      </c>
      <c r="D847" s="50" t="s">
        <v>27</v>
      </c>
      <c r="E847" s="50">
        <v>51</v>
      </c>
      <c r="F847" s="50">
        <v>5</v>
      </c>
      <c r="G847" s="50">
        <v>0</v>
      </c>
      <c r="H847" s="50">
        <v>0</v>
      </c>
      <c r="I847" s="50">
        <v>0</v>
      </c>
      <c r="J847" s="50">
        <v>4</v>
      </c>
      <c r="K847" s="50">
        <v>0</v>
      </c>
      <c r="L847" s="50">
        <v>4</v>
      </c>
      <c r="M847" s="358">
        <v>80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364</v>
      </c>
      <c r="D848" s="50" t="s">
        <v>205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2</v>
      </c>
      <c r="K848" s="50">
        <v>0</v>
      </c>
      <c r="L848" s="50">
        <v>2</v>
      </c>
      <c r="M848" s="358">
        <v>40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266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230</v>
      </c>
      <c r="D850" s="50" t="s">
        <v>136</v>
      </c>
      <c r="E850" s="50">
        <v>36</v>
      </c>
      <c r="F850" s="50">
        <v>5</v>
      </c>
      <c r="G850" s="50">
        <v>2</v>
      </c>
      <c r="H850" s="50">
        <v>0</v>
      </c>
      <c r="I850" s="50">
        <v>2</v>
      </c>
      <c r="J850" s="50">
        <v>2</v>
      </c>
      <c r="K850" s="50">
        <v>0</v>
      </c>
      <c r="L850" s="50">
        <v>2</v>
      </c>
      <c r="M850" s="358">
        <v>40</v>
      </c>
      <c r="N850" s="44"/>
      <c r="O850" s="50">
        <v>0</v>
      </c>
      <c r="P850" s="50">
        <v>1</v>
      </c>
      <c r="Q850" s="50">
        <v>0</v>
      </c>
      <c r="R850" s="50">
        <v>1</v>
      </c>
      <c r="S850" s="50">
        <v>1</v>
      </c>
      <c r="T850" s="50">
        <v>0</v>
      </c>
      <c r="U850" s="50">
        <v>1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1238</v>
      </c>
      <c r="D851" s="50" t="s">
        <v>141</v>
      </c>
      <c r="E851" s="50">
        <v>35</v>
      </c>
      <c r="F851" s="50">
        <v>5</v>
      </c>
      <c r="G851" s="50">
        <v>0</v>
      </c>
      <c r="H851" s="50">
        <v>0</v>
      </c>
      <c r="I851" s="50">
        <v>0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2</v>
      </c>
      <c r="T851" s="50">
        <v>0</v>
      </c>
      <c r="U851" s="50">
        <v>2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1238</v>
      </c>
      <c r="D852" s="50" t="s">
        <v>141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771</v>
      </c>
      <c r="D853" s="50" t="s">
        <v>1166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24</v>
      </c>
      <c r="B854" s="50">
        <v>17991</v>
      </c>
      <c r="C854" s="50" t="s">
        <v>788</v>
      </c>
      <c r="D854" s="50" t="s">
        <v>89</v>
      </c>
      <c r="E854" s="50">
        <v>70</v>
      </c>
      <c r="F854" s="50">
        <v>5</v>
      </c>
      <c r="G854" s="50">
        <v>0</v>
      </c>
      <c r="H854" s="50">
        <v>0</v>
      </c>
      <c r="I854" s="50">
        <v>0</v>
      </c>
      <c r="J854" s="50">
        <v>11</v>
      </c>
      <c r="K854" s="50">
        <v>0</v>
      </c>
      <c r="L854" s="50">
        <v>11</v>
      </c>
      <c r="M854" s="358">
        <v>220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1238</v>
      </c>
      <c r="D855" s="50" t="s">
        <v>278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1</v>
      </c>
      <c r="R855" s="50">
        <v>-1</v>
      </c>
      <c r="S855" s="50">
        <v>0</v>
      </c>
      <c r="T855" s="50">
        <v>2</v>
      </c>
      <c r="U855" s="50">
        <v>-2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781</v>
      </c>
      <c r="D856" s="50" t="s">
        <v>192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194</v>
      </c>
      <c r="E857" s="50">
        <v>28</v>
      </c>
      <c r="F857" s="50">
        <v>5</v>
      </c>
      <c r="G857" s="50">
        <v>0</v>
      </c>
      <c r="H857" s="50">
        <v>0</v>
      </c>
      <c r="I857" s="50">
        <v>0</v>
      </c>
      <c r="J857" s="50">
        <v>1</v>
      </c>
      <c r="K857" s="50">
        <v>0</v>
      </c>
      <c r="L857" s="50">
        <v>1</v>
      </c>
      <c r="M857" s="358">
        <v>20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762</v>
      </c>
      <c r="D858" s="50" t="s">
        <v>87</v>
      </c>
      <c r="E858" s="50">
        <v>45</v>
      </c>
      <c r="F858" s="50">
        <v>5</v>
      </c>
      <c r="G858" s="50">
        <v>2</v>
      </c>
      <c r="H858" s="50">
        <v>0</v>
      </c>
      <c r="I858" s="50">
        <v>2</v>
      </c>
      <c r="J858" s="50">
        <v>8</v>
      </c>
      <c r="K858" s="50">
        <v>0</v>
      </c>
      <c r="L858" s="50">
        <v>8</v>
      </c>
      <c r="M858" s="358">
        <v>160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4</v>
      </c>
      <c r="T858" s="50">
        <v>1</v>
      </c>
      <c r="U858" s="50">
        <v>3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231</v>
      </c>
      <c r="D859" s="50" t="s">
        <v>43</v>
      </c>
      <c r="E859" s="50">
        <v>20</v>
      </c>
      <c r="F859" s="50">
        <v>5</v>
      </c>
      <c r="G859" s="50">
        <v>0</v>
      </c>
      <c r="H859" s="50">
        <v>0</v>
      </c>
      <c r="I859" s="50">
        <v>0</v>
      </c>
      <c r="J859" s="50">
        <v>2</v>
      </c>
      <c r="K859" s="50">
        <v>0</v>
      </c>
      <c r="L859" s="50">
        <v>2</v>
      </c>
      <c r="M859" s="358">
        <v>40</v>
      </c>
      <c r="N859" s="44"/>
      <c r="O859" s="50">
        <v>0</v>
      </c>
      <c r="P859" s="50">
        <v>1</v>
      </c>
      <c r="Q859" s="50">
        <v>0</v>
      </c>
      <c r="R859" s="50">
        <v>1</v>
      </c>
      <c r="S859" s="50">
        <v>1</v>
      </c>
      <c r="T859" s="50">
        <v>1</v>
      </c>
      <c r="U859" s="50">
        <v>0</v>
      </c>
      <c r="V859" s="359">
        <v>0</v>
      </c>
    </row>
    <row r="860" spans="1:22" ht="29.1" customHeight="1">
      <c r="A860" t="s">
        <v>24</v>
      </c>
      <c r="B860" s="50">
        <v>18179</v>
      </c>
      <c r="C860" s="50" t="s">
        <v>277</v>
      </c>
      <c r="D860" s="50" t="s">
        <v>1235</v>
      </c>
      <c r="E860" s="50">
        <v>38</v>
      </c>
      <c r="F860" s="50">
        <v>5</v>
      </c>
      <c r="G860" s="50">
        <v>1</v>
      </c>
      <c r="H860" s="50">
        <v>0</v>
      </c>
      <c r="I860" s="50">
        <v>1</v>
      </c>
      <c r="J860" s="50">
        <v>7</v>
      </c>
      <c r="K860" s="50">
        <v>0</v>
      </c>
      <c r="L860" s="50">
        <v>7</v>
      </c>
      <c r="M860" s="358">
        <v>140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4</v>
      </c>
      <c r="T860" s="50">
        <v>0</v>
      </c>
      <c r="U860" s="50">
        <v>4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1171</v>
      </c>
      <c r="D861" s="50" t="s">
        <v>337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155</v>
      </c>
      <c r="D862" s="50" t="s">
        <v>116</v>
      </c>
      <c r="E862" s="50">
        <v>22</v>
      </c>
      <c r="F862" s="50">
        <v>5</v>
      </c>
      <c r="G862" s="50">
        <v>1</v>
      </c>
      <c r="H862" s="50">
        <v>0</v>
      </c>
      <c r="I862" s="50">
        <v>1</v>
      </c>
      <c r="J862" s="50">
        <v>1</v>
      </c>
      <c r="K862" s="50">
        <v>0</v>
      </c>
      <c r="L862" s="50">
        <v>1</v>
      </c>
      <c r="M862" s="358">
        <v>20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783</v>
      </c>
      <c r="D863" s="50" t="s">
        <v>31</v>
      </c>
      <c r="E863" s="50"/>
      <c r="F863" s="50">
        <v>0</v>
      </c>
      <c r="G863" s="50">
        <v>7</v>
      </c>
      <c r="H863" s="50">
        <v>0</v>
      </c>
      <c r="I863" s="50">
        <v>7</v>
      </c>
      <c r="J863" s="50">
        <v>67</v>
      </c>
      <c r="K863" s="50">
        <v>0</v>
      </c>
      <c r="L863" s="50">
        <v>67</v>
      </c>
      <c r="M863" s="358">
        <v>0</v>
      </c>
      <c r="N863" s="44"/>
      <c r="O863" s="50">
        <v>0</v>
      </c>
      <c r="P863" s="50">
        <v>2</v>
      </c>
      <c r="Q863" s="50">
        <v>0</v>
      </c>
      <c r="R863" s="50">
        <v>2</v>
      </c>
      <c r="S863" s="50">
        <v>3</v>
      </c>
      <c r="T863" s="50">
        <v>0</v>
      </c>
      <c r="U863" s="50">
        <v>3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795</v>
      </c>
      <c r="D864" s="50" t="s">
        <v>89</v>
      </c>
      <c r="E864" s="50"/>
      <c r="F864" s="50">
        <v>0</v>
      </c>
      <c r="G864" s="50">
        <v>0</v>
      </c>
      <c r="H864" s="50">
        <v>0</v>
      </c>
      <c r="I864" s="50">
        <v>0</v>
      </c>
      <c r="J864" s="50">
        <v>38</v>
      </c>
      <c r="K864" s="50">
        <v>0</v>
      </c>
      <c r="L864" s="50">
        <v>38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1:22" ht="29.1" customHeight="1">
      <c r="A865" t="s">
        <v>21</v>
      </c>
      <c r="B865" s="50">
        <v>18311</v>
      </c>
      <c r="C865" s="50" t="s">
        <v>316</v>
      </c>
      <c r="D865" s="50" t="s">
        <v>278</v>
      </c>
      <c r="E865" s="50"/>
      <c r="F865" s="50">
        <v>0</v>
      </c>
      <c r="G865" s="50">
        <v>0</v>
      </c>
      <c r="H865" s="50">
        <v>0</v>
      </c>
      <c r="I865" s="50">
        <v>0</v>
      </c>
      <c r="J865" s="50">
        <v>28</v>
      </c>
      <c r="K865" s="50">
        <v>0</v>
      </c>
      <c r="L865" s="50">
        <v>28</v>
      </c>
      <c r="M865" s="358">
        <v>0</v>
      </c>
      <c r="N865" s="44"/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0</v>
      </c>
      <c r="V865" s="359">
        <v>0</v>
      </c>
    </row>
    <row r="866" spans="1:22" ht="29.1" customHeight="1">
      <c r="A866" t="s">
        <v>21</v>
      </c>
      <c r="B866" s="50">
        <v>18327</v>
      </c>
      <c r="C866" s="50" t="s">
        <v>342</v>
      </c>
      <c r="D866" s="50" t="s">
        <v>27</v>
      </c>
      <c r="E866" s="50"/>
      <c r="F866" s="50">
        <v>0</v>
      </c>
      <c r="G866" s="50">
        <v>0</v>
      </c>
      <c r="H866" s="50">
        <v>0</v>
      </c>
      <c r="I866" s="50">
        <v>0</v>
      </c>
      <c r="J866" s="50">
        <v>29</v>
      </c>
      <c r="K866" s="50">
        <v>0</v>
      </c>
      <c r="L866" s="50">
        <v>29</v>
      </c>
      <c r="M866" s="358">
        <v>0</v>
      </c>
      <c r="N866" s="44"/>
      <c r="O866" s="50">
        <v>0</v>
      </c>
      <c r="P866" s="50">
        <v>0</v>
      </c>
      <c r="Q866" s="50">
        <v>0</v>
      </c>
      <c r="R866" s="50">
        <v>0</v>
      </c>
      <c r="S866" s="50">
        <v>0</v>
      </c>
      <c r="T866" s="50">
        <v>0</v>
      </c>
      <c r="U866" s="50">
        <v>0</v>
      </c>
      <c r="V866" s="359">
        <v>0</v>
      </c>
    </row>
    <row r="867" spans="1:22" ht="29.1" customHeight="1">
      <c r="A867" t="s">
        <v>21</v>
      </c>
      <c r="B867" s="50">
        <v>18344</v>
      </c>
      <c r="C867" s="376" t="s">
        <v>123</v>
      </c>
      <c r="D867" s="50" t="s">
        <v>40</v>
      </c>
      <c r="E867" s="50"/>
      <c r="F867" s="50">
        <v>0</v>
      </c>
      <c r="G867" s="50">
        <v>2</v>
      </c>
      <c r="H867" s="50">
        <v>0</v>
      </c>
      <c r="I867" s="50">
        <v>2</v>
      </c>
      <c r="J867" s="50">
        <v>16</v>
      </c>
      <c r="K867" s="50">
        <v>0</v>
      </c>
      <c r="L867" s="50">
        <v>16</v>
      </c>
      <c r="M867" s="358">
        <v>0</v>
      </c>
      <c r="N867" s="44"/>
      <c r="O867" s="50">
        <v>0</v>
      </c>
      <c r="P867" s="50">
        <v>0</v>
      </c>
      <c r="Q867" s="50">
        <v>0</v>
      </c>
      <c r="R867" s="50">
        <v>0</v>
      </c>
      <c r="S867" s="50">
        <v>2</v>
      </c>
      <c r="T867" s="50">
        <v>0</v>
      </c>
      <c r="U867" s="50">
        <v>2</v>
      </c>
      <c r="V867" s="359">
        <v>0</v>
      </c>
    </row>
    <row r="868" spans="1:22" ht="29.1" customHeight="1"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74"/>
      <c r="N868" s="44"/>
      <c r="O868" s="44"/>
      <c r="P868" s="44"/>
      <c r="Q868" s="44"/>
      <c r="R868" s="44"/>
      <c r="S868" s="44"/>
      <c r="T868" s="44"/>
      <c r="U868" s="44"/>
      <c r="V868" s="375"/>
    </row>
    <row r="869" spans="1:22" ht="29.1" customHeight="1"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374"/>
      <c r="N869" s="44"/>
      <c r="O869" s="44"/>
      <c r="P869" s="44"/>
      <c r="Q869" s="44"/>
      <c r="R869" s="44"/>
      <c r="S869" s="44"/>
      <c r="T869" s="44"/>
      <c r="U869" s="44"/>
      <c r="V869" s="375"/>
    </row>
    <row r="870" spans="1:22" ht="29.1" customHeight="1"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374"/>
      <c r="N870" s="44"/>
      <c r="O870" s="44"/>
      <c r="P870" s="44"/>
      <c r="Q870" s="44"/>
      <c r="R870" s="44"/>
      <c r="S870" s="44"/>
      <c r="T870" s="44"/>
      <c r="U870" s="44"/>
      <c r="V870" s="375"/>
    </row>
    <row r="871" spans="1:22">
      <c r="E871">
        <f>SUM(E6:E870)</f>
        <v>89255</v>
      </c>
      <c r="F871">
        <f t="shared" ref="F871:L871" si="0">SUM(F6:F870)</f>
        <v>5830</v>
      </c>
      <c r="G871">
        <f t="shared" si="0"/>
        <v>388</v>
      </c>
      <c r="H871">
        <f t="shared" si="0"/>
        <v>0</v>
      </c>
      <c r="I871">
        <f t="shared" si="0"/>
        <v>388</v>
      </c>
      <c r="J871">
        <f t="shared" si="0"/>
        <v>2738</v>
      </c>
      <c r="K871">
        <f t="shared" si="0"/>
        <v>0</v>
      </c>
      <c r="L871">
        <f t="shared" si="0"/>
        <v>2738</v>
      </c>
      <c r="O871">
        <f>SUM(O6:O870)</f>
        <v>0</v>
      </c>
      <c r="P871">
        <f t="shared" ref="P871:U871" si="1">SUM(P6:P870)</f>
        <v>65</v>
      </c>
      <c r="Q871">
        <f t="shared" si="1"/>
        <v>54</v>
      </c>
      <c r="R871">
        <f t="shared" si="1"/>
        <v>11</v>
      </c>
      <c r="S871">
        <f t="shared" si="1"/>
        <v>566</v>
      </c>
      <c r="T871">
        <f t="shared" si="1"/>
        <v>433</v>
      </c>
      <c r="U871">
        <f t="shared" si="1"/>
        <v>133</v>
      </c>
    </row>
  </sheetData>
  <sortState xmlns:xlrd2="http://schemas.microsoft.com/office/spreadsheetml/2017/richdata2" ref="A6:V855">
    <sortCondition ref="B6:B855"/>
  </sortState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45351</v>
      </c>
      <c r="Z2" s="412"/>
    </row>
    <row r="3" spans="1:27" ht="13.5" customHeight="1" thickBot="1">
      <c r="A3" s="194">
        <f>RptDate</f>
        <v>45351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6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388</v>
      </c>
      <c r="J5" s="161">
        <f>Council_Data!H870</f>
        <v>0</v>
      </c>
      <c r="K5" s="161">
        <f>Council_Data!I870</f>
        <v>388</v>
      </c>
      <c r="L5" s="162"/>
      <c r="M5" s="199">
        <f>Council_Data!J870</f>
        <v>2738</v>
      </c>
      <c r="N5" s="199">
        <f>Council_Data!K870</f>
        <v>0</v>
      </c>
      <c r="O5" s="199">
        <f>Council_Data!L870</f>
        <v>2738</v>
      </c>
      <c r="P5" s="163">
        <f>M5/H5</f>
        <v>0.59521739130434781</v>
      </c>
    </row>
    <row r="6" spans="1:27">
      <c r="C6" s="406"/>
      <c r="D6" s="407"/>
      <c r="E6" s="407"/>
      <c r="F6" s="408"/>
      <c r="H6" s="406"/>
      <c r="I6" s="407"/>
      <c r="J6" s="407"/>
      <c r="K6" s="408"/>
      <c r="M6" s="406"/>
      <c r="N6" s="407"/>
      <c r="O6" s="407"/>
      <c r="P6" s="408"/>
      <c r="R6" s="406"/>
      <c r="S6" s="407"/>
      <c r="T6" s="407"/>
      <c r="U6" s="408"/>
      <c r="W6" s="406"/>
      <c r="X6" s="407"/>
      <c r="Y6" s="407"/>
      <c r="Z6" s="408"/>
    </row>
    <row r="7" spans="1:27">
      <c r="A7" s="164" t="s">
        <v>595</v>
      </c>
      <c r="B7" s="165"/>
      <c r="C7" s="406" t="s">
        <v>40</v>
      </c>
      <c r="D7" s="407"/>
      <c r="E7" s="407"/>
      <c r="F7" s="408"/>
      <c r="G7" s="166"/>
      <c r="H7" s="406" t="s">
        <v>31</v>
      </c>
      <c r="I7" s="407"/>
      <c r="J7" s="407"/>
      <c r="K7" s="408"/>
      <c r="L7" s="166"/>
      <c r="M7" s="406" t="s">
        <v>141</v>
      </c>
      <c r="N7" s="407"/>
      <c r="O7" s="407"/>
      <c r="P7" s="408"/>
      <c r="Q7" s="166"/>
      <c r="R7" s="406" t="s">
        <v>616</v>
      </c>
      <c r="S7" s="407"/>
      <c r="T7" s="407"/>
      <c r="U7" s="408"/>
      <c r="V7" s="166"/>
      <c r="W7" s="406" t="s">
        <v>27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Victor Medina</v>
      </c>
      <c r="D8" s="401"/>
      <c r="E8" s="401"/>
      <c r="F8" s="402"/>
      <c r="G8" s="166"/>
      <c r="H8" s="403" t="str">
        <f>IF(ISNA(VLOOKUP(H7,'Dio Dep info'!$A$1:$C$16,3,0)),0,VLOOKUP(H7,'Dio Dep info'!$A$1:$C$16,3,0))</f>
        <v>Mike Courtney</v>
      </c>
      <c r="I8" s="404"/>
      <c r="J8" s="404"/>
      <c r="K8" s="405"/>
      <c r="L8" s="166"/>
      <c r="M8" s="403" t="str">
        <f>IF(ISNA(VLOOKUP(M7,'Dio Dep info'!$A$1:$C$16,3,0)),0,VLOOKUP(M7,'Dio Dep info'!$A$1:$C$16,3,0))</f>
        <v>Craig Modrzynski</v>
      </c>
      <c r="N8" s="404"/>
      <c r="O8" s="404"/>
      <c r="P8" s="405"/>
      <c r="Q8" s="166"/>
      <c r="R8" s="400" t="str">
        <f>IF(ISNA(VLOOKUP(R7,'Dio Dep info'!$A$1:$C$16,3,0)),0,VLOOKUP(R7,'Dio Dep info'!$A$1:$C$16,3,0))</f>
        <v>Ron Frerich</v>
      </c>
      <c r="S8" s="401"/>
      <c r="T8" s="401"/>
      <c r="U8" s="402"/>
      <c r="V8" s="166"/>
      <c r="W8" s="403" t="str">
        <f>IF(ISNA(VLOOKUP(W7,'Dio Dep info'!$A$1:$C$16,3,0)),0,VLOOKUP(W7,'Dio Dep info'!$A$1:$C$16,3,0))</f>
        <v>Michael Rademacher</v>
      </c>
      <c r="X8" s="404"/>
      <c r="Y8" s="404"/>
      <c r="Z8" s="405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38</v>
      </c>
      <c r="E13" s="150">
        <f>IF(Actuals!E$63="","",D13-C13)</f>
        <v>-19</v>
      </c>
      <c r="F13" s="169">
        <f t="shared" si="0"/>
        <v>0.66666666666666663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38</v>
      </c>
      <c r="O13" s="150">
        <f>IF(Actuals!E$65="","",N13-M13)</f>
        <v>-6</v>
      </c>
      <c r="P13" s="169">
        <f t="shared" si="2"/>
        <v>0.86363636363636365</v>
      </c>
      <c r="Q13" s="171"/>
      <c r="R13" s="168">
        <f>INDEX('Goals-1'!$B$4:$P$18,MATCH(R$7,'Goals-1'!$A$4:$A$18),MATCH($A13,'Goals-1'!$B$3:$P$3,0))</f>
        <v>101</v>
      </c>
      <c r="S13" s="167">
        <f>IF(INDEX(Actuals!$B$5:$M$21,MATCH(R$7,Actuals!$A$5:$A$21,0),MATCH($A13,Actuals!$B$4:$M$4,0))="","",INDEX(Actuals!$B$5:$M$21,MATCH(R$7,Actuals!$A$5:$A$21,0),MATCH($A13,Actuals!$B$4:$M$4,0)))</f>
        <v>51</v>
      </c>
      <c r="T13" s="150">
        <f>IF(Actuals!E$66="","",S13-R13)</f>
        <v>-50</v>
      </c>
      <c r="U13" s="169">
        <f t="shared" si="3"/>
        <v>0.50495049504950495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55</v>
      </c>
      <c r="Y13" s="150">
        <f>IF(Actuals!E$67="","",X13-W13)</f>
        <v>-8</v>
      </c>
      <c r="Z13" s="169">
        <f t="shared" si="4"/>
        <v>0.87301587301587302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45</v>
      </c>
      <c r="I14" s="168">
        <f>IF(INDEX(Actuals!$B$5:$M$21,MATCH(H$7,Actuals!$A$5:$A$21,0),MATCH($A14,Actuals!$B$4:$M$4,0))="","",INDEX(Actuals!$B$5:$M$21,MATCH(H$7,Actuals!$A$5:$A$21,0),MATCH($A14,Actuals!$B$4:$M$4,0)))</f>
        <v>33</v>
      </c>
      <c r="J14" s="200">
        <f>IF(Actuals!F$64="","",I14-H14)</f>
        <v>-12</v>
      </c>
      <c r="K14" s="169">
        <f t="shared" si="1"/>
        <v>0.73333333333333328</v>
      </c>
      <c r="L14" s="172"/>
      <c r="M14" s="168">
        <f>INDEX('Goals-1'!$B$4:$P$18,MATCH(M$7,'Goals-1'!$A$4:$A$18),MATCH($A14,'Goals-1'!$B$3:$P$3,0))</f>
        <v>41</v>
      </c>
      <c r="N14" s="167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IF(Actuals!F$65="","",N14-M14)</f>
        <v>-18</v>
      </c>
      <c r="P14" s="169">
        <f t="shared" si="2"/>
        <v>0.56097560975609762</v>
      </c>
      <c r="Q14" s="172"/>
      <c r="R14" s="168">
        <f>INDEX('Goals-1'!$B$4:$P$18,MATCH(R$7,'Goals-1'!$A$4:$A$18),MATCH($A14,'Goals-1'!$B$3:$P$3,0))</f>
        <v>87</v>
      </c>
      <c r="S14" s="167">
        <f>IF(INDEX(Actuals!$B$5:$M$21,MATCH(R$7,Actuals!$A$5:$A$21,0),MATCH($A14,Actuals!$B$4:$M$4,0))="","",INDEX(Actuals!$B$5:$M$21,MATCH(R$7,Actuals!$A$5:$A$21,0),MATCH($A14,Actuals!$B$4:$M$4,0)))</f>
        <v>63</v>
      </c>
      <c r="T14" s="150">
        <f>IF(Actuals!F$66="","",S14-R14)</f>
        <v>-24</v>
      </c>
      <c r="U14" s="169">
        <f t="shared" si="3"/>
        <v>0.72413793103448276</v>
      </c>
      <c r="V14" s="172"/>
      <c r="W14" s="168">
        <f>INDEX('Goals-1'!$B$4:$P$18,MATCH(W$7,'Goals-1'!$A$4:$A$18),MATCH($A14,'Goals-1'!$B$3:$P$3,0))</f>
        <v>58</v>
      </c>
      <c r="X14" s="167">
        <f>IF(INDEX(Actuals!$B$5:$M$21,MATCH(W$7,Actuals!$A$5:$A$21,0),MATCH($A14,Actuals!$B$4:$M$4,0))="","",INDEX(Actuals!$B$5:$M$21,MATCH(W$7,Actuals!$A$5:$A$21,0),MATCH($A14,Actuals!$B$4:$M$4,0)))</f>
        <v>52</v>
      </c>
      <c r="Y14" s="150">
        <f>IF(Actuals!F$67="","",X14-W14)</f>
        <v>-6</v>
      </c>
      <c r="Z14" s="169">
        <f t="shared" si="4"/>
        <v>0.89655172413793105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24</v>
      </c>
      <c r="E15" s="150">
        <f>IF(Actuals!G$63="","",D15-C15)</f>
        <v>-24</v>
      </c>
      <c r="F15" s="169">
        <f t="shared" si="0"/>
        <v>0.5</v>
      </c>
      <c r="G15" s="172"/>
      <c r="H15" s="168">
        <f>INDEX('Goals-1'!$B$4:$P$18,MATCH(H$7,'Goals-1'!$A$4:$A$18),MATCH($A15,'Goals-1'!$B$3:$P$3,0))</f>
        <v>44</v>
      </c>
      <c r="I15" s="168">
        <f>IF(INDEX(Actuals!$B$5:$M$21,MATCH(H$7,Actuals!$A$5:$A$21,0),MATCH($A15,Actuals!$B$4:$M$4,0))="","",INDEX(Actuals!$B$5:$M$21,MATCH(H$7,Actuals!$A$5:$A$21,0),MATCH($A15,Actuals!$B$4:$M$4,0)))</f>
        <v>42</v>
      </c>
      <c r="J15" s="200">
        <f>IF(Actuals!G$64="","",I15-H15)</f>
        <v>-2</v>
      </c>
      <c r="K15" s="169">
        <f t="shared" si="1"/>
        <v>0.95454545454545459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29</v>
      </c>
      <c r="O15" s="150">
        <f>IF(Actuals!G$65="","",N15-M15)</f>
        <v>-8</v>
      </c>
      <c r="P15" s="169">
        <f t="shared" si="2"/>
        <v>0.78378378378378377</v>
      </c>
      <c r="Q15" s="172"/>
      <c r="R15" s="168">
        <f>INDEX('Goals-1'!$B$4:$P$18,MATCH(R$7,'Goals-1'!$A$4:$A$18),MATCH($A15,'Goals-1'!$B$3:$P$3,0))</f>
        <v>80</v>
      </c>
      <c r="S15" s="167">
        <f>IF(INDEX(Actuals!$B$5:$M$21,MATCH(R$7,Actuals!$A$5:$A$21,0),MATCH($A15,Actuals!$B$4:$M$4,0))="","",INDEX(Actuals!$B$5:$M$21,MATCH(R$7,Actuals!$A$5:$A$21,0),MATCH($A15,Actuals!$B$4:$M$4,0)))</f>
        <v>81</v>
      </c>
      <c r="T15" s="150">
        <f>IF(Actuals!G$66="","",S15-R15)</f>
        <v>1</v>
      </c>
      <c r="U15" s="169">
        <f t="shared" si="3"/>
        <v>1.0125</v>
      </c>
      <c r="V15" s="172"/>
      <c r="W15" s="168">
        <f>INDEX('Goals-1'!$B$4:$P$18,MATCH(W$7,'Goals-1'!$A$4:$A$18),MATCH($A15,'Goals-1'!$B$3:$P$3,0))</f>
        <v>52</v>
      </c>
      <c r="X15" s="167">
        <f>IF(INDEX(Actuals!$B$5:$M$21,MATCH(W$7,Actuals!$A$5:$A$21,0),MATCH($A15,Actuals!$B$4:$M$4,0))="","",INDEX(Actuals!$B$5:$M$21,MATCH(W$7,Actuals!$A$5:$A$21,0),MATCH($A15,Actuals!$B$4:$M$4,0)))</f>
        <v>33</v>
      </c>
      <c r="Y15" s="150">
        <f>IF(Actuals!G$67="","",X15-W15)</f>
        <v>-19</v>
      </c>
      <c r="Z15" s="169">
        <f t="shared" si="4"/>
        <v>0.63461538461538458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45</v>
      </c>
      <c r="D16" s="168">
        <f>IF(INDEX(Actuals!$B$5:$M$21,MATCH(C$7,Actuals!$A$5:$A$21),MATCH($A16,Actuals!$B$4:$M$4,0))="","",INDEX(Actuals!$B$5:$M$21,MATCH(C$7,Actuals!$A$5:$A$21),MATCH($A16,Actuals!$B$4:$M$4,0)))</f>
        <v>31</v>
      </c>
      <c r="E16" s="150">
        <f>IF(Actuals!H$63="","",D16-C16)</f>
        <v>-14</v>
      </c>
      <c r="F16" s="169">
        <f t="shared" si="0"/>
        <v>0.68888888888888888</v>
      </c>
      <c r="G16" s="171"/>
      <c r="H16" s="168">
        <f>INDEX('Goals-1'!$B$4:$P$18,MATCH(H$7,'Goals-1'!$A$4:$A$18),MATCH($A16,'Goals-1'!$B$3:$P$3,0))</f>
        <v>36</v>
      </c>
      <c r="I16" s="168">
        <f>IF(INDEX(Actuals!$B$5:$M$21,MATCH(H$7,Actuals!$A$5:$A$21,0),MATCH($A16,Actuals!$B$4:$M$4,0))="","",INDEX(Actuals!$B$5:$M$21,MATCH(H$7,Actuals!$A$5:$A$21,0),MATCH($A16,Actuals!$B$4:$M$4,0)))</f>
        <v>39</v>
      </c>
      <c r="J16" s="200">
        <f>IF(Actuals!H$64="","",I16-H16)</f>
        <v>3</v>
      </c>
      <c r="K16" s="169">
        <f t="shared" si="1"/>
        <v>1.0833333333333333</v>
      </c>
      <c r="L16" s="171"/>
      <c r="M16" s="168">
        <f>INDEX('Goals-1'!$B$4:$P$18,MATCH(M$7,'Goals-1'!$A$4:$A$18),MATCH($A16,'Goals-1'!$B$3:$P$3,0))</f>
        <v>34</v>
      </c>
      <c r="N16" s="167">
        <f>IF(INDEX(Actuals!$B$5:$M$21,MATCH(M$7,Actuals!$A$5:$A$21,0),MATCH($A16,Actuals!$B$4:$M$4,0))="","",INDEX(Actuals!$B$5:$M$21,MATCH(M$7,Actuals!$A$5:$A$21,0),MATCH($A16,Actuals!$B$4:$M$4,0)))</f>
        <v>46</v>
      </c>
      <c r="O16" s="150">
        <f>IF(Actuals!H$65="","",N16-M16)</f>
        <v>12</v>
      </c>
      <c r="P16" s="169">
        <f t="shared" si="2"/>
        <v>1.3529411764705883</v>
      </c>
      <c r="Q16" s="171"/>
      <c r="R16" s="168">
        <f>INDEX('Goals-1'!$B$4:$P$18,MATCH(R$7,'Goals-1'!$A$4:$A$18),MATCH($A16,'Goals-1'!$B$3:$P$3,0))</f>
        <v>74</v>
      </c>
      <c r="S16" s="167">
        <f>IF(INDEX(Actuals!$B$5:$M$21,MATCH(R$7,Actuals!$A$5:$A$21,0),MATCH($A16,Actuals!$B$4:$M$4,0))="","",INDEX(Actuals!$B$5:$M$21,MATCH(R$7,Actuals!$A$5:$A$21,0),MATCH($A16,Actuals!$B$4:$M$4,0)))</f>
        <v>61</v>
      </c>
      <c r="T16" s="150">
        <f>IF(Actuals!H$66="","",S16-R16)</f>
        <v>-13</v>
      </c>
      <c r="U16" s="169">
        <f t="shared" si="3"/>
        <v>0.82432432432432434</v>
      </c>
      <c r="V16" s="171"/>
      <c r="W16" s="168">
        <f>INDEX('Goals-1'!$B$4:$P$18,MATCH(W$7,'Goals-1'!$A$4:$A$18),MATCH($A16,'Goals-1'!$B$3:$P$3,0))</f>
        <v>54</v>
      </c>
      <c r="X16" s="167">
        <f>IF(INDEX(Actuals!$B$5:$M$21,MATCH(W$7,Actuals!$A$5:$A$21,0),MATCH($A16,Actuals!$B$4:$M$4,0))="","",INDEX(Actuals!$B$5:$M$21,MATCH(W$7,Actuals!$A$5:$A$21,0),MATCH($A16,Actuals!$B$4:$M$4,0)))</f>
        <v>55</v>
      </c>
      <c r="Y16" s="150">
        <f>IF(Actuals!H$67="","",X16-W16)</f>
        <v>1</v>
      </c>
      <c r="Z16" s="169">
        <f t="shared" si="4"/>
        <v>1.0185185185185186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48</v>
      </c>
      <c r="D17" s="168">
        <f>IF(INDEX(Actuals!$B$5:$M$21,MATCH(C$7,Actuals!$A$5:$A$21),MATCH($A17,Actuals!$B$4:$M$4,0))="","",INDEX(Actuals!$B$5:$M$21,MATCH(C$7,Actuals!$A$5:$A$21),MATCH($A17,Actuals!$B$4:$M$4,0)))</f>
        <v>40</v>
      </c>
      <c r="E17" s="150">
        <f>IF(Actuals!I$63="","",D17-C17)</f>
        <v>-8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50</v>
      </c>
      <c r="I17" s="168">
        <f>IF(INDEX(Actuals!$B$5:$M$21,MATCH(H$7,Actuals!$A$5:$A$21,0),MATCH($A17,Actuals!$B$4:$M$4,0))="","",INDEX(Actuals!$B$5:$M$21,MATCH(H$7,Actuals!$A$5:$A$21,0),MATCH($A17,Actuals!$B$4:$M$4,0)))</f>
        <v>75</v>
      </c>
      <c r="J17" s="200">
        <f>IF(Actuals!I$64="","",I17-H17)</f>
        <v>25</v>
      </c>
      <c r="K17" s="169">
        <f t="shared" si="1"/>
        <v>1.5</v>
      </c>
      <c r="L17" s="171"/>
      <c r="M17" s="168">
        <f>INDEX('Goals-1'!$B$4:$P$18,MATCH(M$7,'Goals-1'!$A$4:$A$18),MATCH($A17,'Goals-1'!$B$3:$P$3,0))</f>
        <v>41</v>
      </c>
      <c r="N17" s="167">
        <f>IF(INDEX(Actuals!$B$5:$M$21,MATCH(M$7,Actuals!$A$5:$A$21,0),MATCH($A17,Actuals!$B$4:$M$4,0))="","",INDEX(Actuals!$B$5:$M$21,MATCH(M$7,Actuals!$A$5:$A$21,0),MATCH($A17,Actuals!$B$4:$M$4,0)))</f>
        <v>36</v>
      </c>
      <c r="O17" s="150">
        <f>IF(Actuals!I$65="","",N17-M17)</f>
        <v>-5</v>
      </c>
      <c r="P17" s="169">
        <f t="shared" si="2"/>
        <v>0.87804878048780488</v>
      </c>
      <c r="Q17" s="171"/>
      <c r="R17" s="168">
        <f>INDEX('Goals-1'!$B$4:$P$18,MATCH(R$7,'Goals-1'!$A$4:$A$18),MATCH($A17,'Goals-1'!$B$3:$P$3,0))</f>
        <v>86</v>
      </c>
      <c r="S17" s="167">
        <f>IF(INDEX(Actuals!$B$5:$M$21,MATCH(R$7,Actuals!$A$5:$A$21,0),MATCH($A17,Actuals!$B$4:$M$4,0))="","",INDEX(Actuals!$B$5:$M$21,MATCH(R$7,Actuals!$A$5:$A$21,0),MATCH($A17,Actuals!$B$4:$M$4,0)))</f>
        <v>89</v>
      </c>
      <c r="T17" s="150">
        <f>IF(Actuals!I$66="","",S17-R17)</f>
        <v>3</v>
      </c>
      <c r="U17" s="169">
        <f t="shared" si="3"/>
        <v>1.0348837209302326</v>
      </c>
      <c r="V17" s="171"/>
      <c r="W17" s="168">
        <f>INDEX('Goals-1'!$B$4:$P$18,MATCH(W$7,'Goals-1'!$A$4:$A$18),MATCH($A17,'Goals-1'!$B$3:$P$3,0))</f>
        <v>59</v>
      </c>
      <c r="X17" s="167">
        <f>IF(INDEX(Actuals!$B$5:$M$21,MATCH(W$7,Actuals!$A$5:$A$21,0),MATCH($A17,Actuals!$B$4:$M$4,0))="","",INDEX(Actuals!$B$5:$M$21,MATCH(W$7,Actuals!$A$5:$A$21,0),MATCH($A17,Actuals!$B$4:$M$4,0)))</f>
        <v>50</v>
      </c>
      <c r="Y17" s="150">
        <f>IF(Actuals!I$67="","",X17-W17)</f>
        <v>-9</v>
      </c>
      <c r="Z17" s="169">
        <f t="shared" si="4"/>
        <v>0.84745762711864403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612</v>
      </c>
      <c r="D22" s="167">
        <f>SUM(D10:D21)</f>
        <v>287</v>
      </c>
      <c r="E22" s="150">
        <f>IF(D22="","",D22-C22)</f>
        <v>-325</v>
      </c>
      <c r="F22" s="169">
        <f>IF(D22="0","",D22/C22)</f>
        <v>0.46895424836601307</v>
      </c>
      <c r="G22" s="170"/>
      <c r="H22" s="175">
        <f>SUM(H10:H21)</f>
        <v>572</v>
      </c>
      <c r="I22" s="167">
        <f>SUM(I10:I21)</f>
        <v>372</v>
      </c>
      <c r="J22" s="150">
        <f>IF(I22="","",I22-H22)</f>
        <v>-200</v>
      </c>
      <c r="K22" s="169">
        <f>IF(I22="0","",I22/H22)</f>
        <v>0.65034965034965031</v>
      </c>
      <c r="L22" s="170"/>
      <c r="M22" s="175">
        <f>SUM(M10:M21)</f>
        <v>484</v>
      </c>
      <c r="N22" s="167">
        <f>SUM(N10:N21)</f>
        <v>289</v>
      </c>
      <c r="O22" s="150">
        <f>IF(N22="","",N22-M22)</f>
        <v>-195</v>
      </c>
      <c r="P22" s="169">
        <f>IF(N22="0","",N22/M22)</f>
        <v>0.59710743801652888</v>
      </c>
      <c r="Q22" s="170"/>
      <c r="R22" s="175">
        <f>SUM(R10:R21)</f>
        <v>1013</v>
      </c>
      <c r="S22" s="167">
        <f>SUM(S10:S21)</f>
        <v>563</v>
      </c>
      <c r="T22" s="150">
        <f>IF(S22="","",S22-R22)</f>
        <v>-450</v>
      </c>
      <c r="U22" s="169">
        <f>IF(S22="0","",S22/R22)</f>
        <v>0.55577492596248768</v>
      </c>
      <c r="V22" s="170"/>
      <c r="W22" s="175">
        <f>SUM(W10:W21)</f>
        <v>687</v>
      </c>
      <c r="X22" s="167">
        <f>SUM(X10:X21)</f>
        <v>439</v>
      </c>
      <c r="Y22" s="150">
        <f>IF(X22="","",X22-W22)</f>
        <v>-248</v>
      </c>
      <c r="Z22" s="169">
        <f>IF(X22="0","",X22/W22)</f>
        <v>0.63901018922852981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656</v>
      </c>
      <c r="C26" s="168">
        <f>IFERROR((C13+C14+C15),"")</f>
        <v>155</v>
      </c>
      <c r="D26" s="177">
        <f>IFERROR(D13+D14+D15,"")</f>
        <v>105</v>
      </c>
      <c r="E26" s="268">
        <f>IFERROR(E13+E14+E15,"")</f>
        <v>-50</v>
      </c>
      <c r="F26" s="169">
        <f>IF(OR(D26="",D26=0),"",D26/C26)</f>
        <v>0.67741935483870963</v>
      </c>
      <c r="G26" s="176"/>
      <c r="H26" s="168">
        <f>H13+H14+H15</f>
        <v>143</v>
      </c>
      <c r="I26" s="177">
        <f>IFERROR(I13+I14+I15,"")</f>
        <v>112</v>
      </c>
      <c r="J26" s="268">
        <f>IFERROR(J13+J14+J15,"")</f>
        <v>-31</v>
      </c>
      <c r="K26" s="169">
        <f>IF(OR(I26="",I26=0),"",I26/H26)</f>
        <v>0.78321678321678323</v>
      </c>
      <c r="L26" s="176"/>
      <c r="M26" s="168">
        <f>M13+M14+M15</f>
        <v>122</v>
      </c>
      <c r="N26" s="168">
        <f>IFERROR(N13+N14+N15,"")</f>
        <v>90</v>
      </c>
      <c r="O26" s="268">
        <f>IFERROR(O13+O14+O15,"")</f>
        <v>-32</v>
      </c>
      <c r="P26" s="169">
        <f>IF(OR(N26="",N26=0),"",N26/M26)</f>
        <v>0.73770491803278693</v>
      </c>
      <c r="Q26" s="176"/>
      <c r="R26" s="168">
        <f>R13+R14+R15</f>
        <v>268</v>
      </c>
      <c r="S26" s="168">
        <f>IFERROR(S13+S14+S15,"")</f>
        <v>195</v>
      </c>
      <c r="T26" s="268">
        <f>IFERROR(T13+T14+T15,"")</f>
        <v>-73</v>
      </c>
      <c r="U26" s="169">
        <f>IF(OR(S26="",S26=0),"",S26/R26)</f>
        <v>0.72761194029850751</v>
      </c>
      <c r="V26" s="176"/>
      <c r="W26" s="168">
        <f>W13+W14+W15</f>
        <v>173</v>
      </c>
      <c r="X26" s="168">
        <f>IFERROR(X13+X14+X15,"")</f>
        <v>140</v>
      </c>
      <c r="Y26" s="268">
        <f>IFERROR(Y13+Y14+Y15,"")</f>
        <v>-33</v>
      </c>
      <c r="Z26" s="169">
        <f>IF(OR(X26="",X26=0),"",X26/W26)</f>
        <v>0.80924855491329484</v>
      </c>
      <c r="AA26" s="176"/>
    </row>
    <row r="27" spans="1:27">
      <c r="A27" s="131" t="s">
        <v>656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13</v>
      </c>
      <c r="G34" s="176"/>
      <c r="H34" s="129">
        <f>COUNTIFS(Districts!$E$3:$E$215,"&gt;0",Districts!$B$3:$B$215,H7)</f>
        <v>14</v>
      </c>
      <c r="L34" s="176"/>
      <c r="M34" s="129">
        <f>COUNTIFS(Districts!$E$3:$E$215,"&gt;0",Districts!$B$3:$B$215,M7)</f>
        <v>13</v>
      </c>
      <c r="Q34" s="176"/>
      <c r="R34" s="129">
        <f>COUNTIFS(Districts!$E$3:$E$215,"&gt;0",Districts!$B$3:$B$215,R7)</f>
        <v>23</v>
      </c>
      <c r="V34" s="176"/>
      <c r="W34" s="129">
        <f>COUNTIFS(Districts!$E$3:$E$215,"&gt;0",Districts!$B$3:$B$215,W7)</f>
        <v>12</v>
      </c>
      <c r="AA34" s="176"/>
    </row>
    <row r="35" spans="1:27">
      <c r="A35" s="131" t="s">
        <v>887</v>
      </c>
      <c r="C35" s="129">
        <f>COUNTIFS(Districts!$H$3:$H$215,"&gt;0",Districts!$B$3:$B$215,C7)</f>
        <v>21</v>
      </c>
      <c r="G35" s="176"/>
      <c r="H35" s="129">
        <f>COUNTIFS(Districts!$H$3:$H$215,"&gt;0",Districts!$B$3:$B$215,H7)</f>
        <v>15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33</v>
      </c>
      <c r="V35" s="176"/>
      <c r="W35" s="129">
        <f>COUNTIFS(Districts!$H$3:$H$215,"&gt;0",Districts!$B$3:$B$215,W7)</f>
        <v>26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0.61904761904761907</v>
      </c>
      <c r="G38" s="176"/>
      <c r="H38" s="114">
        <f>H34/H$32</f>
        <v>0.875</v>
      </c>
      <c r="L38" s="176"/>
      <c r="M38" s="114">
        <f>M34/M$32</f>
        <v>0.76470588235294112</v>
      </c>
      <c r="Q38" s="176"/>
      <c r="R38" s="114">
        <f>R34/R$32</f>
        <v>0.65714285714285714</v>
      </c>
      <c r="V38" s="176"/>
      <c r="W38" s="114">
        <f>W34/W$32</f>
        <v>0.4</v>
      </c>
      <c r="AA38" s="176"/>
    </row>
    <row r="39" spans="1:27">
      <c r="A39" s="131" t="s">
        <v>887</v>
      </c>
      <c r="C39" s="114">
        <f>C35/C$32</f>
        <v>1</v>
      </c>
      <c r="G39" s="176"/>
      <c r="H39" s="114">
        <f>H35/H$32</f>
        <v>0.9375</v>
      </c>
      <c r="L39" s="176"/>
      <c r="M39" s="114">
        <f>M35/M$32</f>
        <v>0.94117647058823528</v>
      </c>
      <c r="Q39" s="176"/>
      <c r="R39" s="114">
        <f>R35/R$32</f>
        <v>0.94285714285714284</v>
      </c>
      <c r="V39" s="176"/>
      <c r="W39" s="114">
        <f>W35/W$32</f>
        <v>0.8666666666666667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64</v>
      </c>
      <c r="G44" s="176"/>
      <c r="H44" s="129">
        <f>COUNTIFS(Council_Data!$J$4:$J$879,"&gt;0",Council_Data!$D$4:$D$879,H7)</f>
        <v>44</v>
      </c>
      <c r="L44" s="176"/>
      <c r="M44" s="129">
        <f>COUNTIFS(Council_Data!$J$4:$J$879,"&gt;0",Council_Data!$D$4:$D$879,M7)</f>
        <v>49</v>
      </c>
      <c r="Q44" s="176"/>
      <c r="R44" s="129">
        <f>COUNTIFS(Council_Data!$J$4:$J$879,"&gt;0",Council_Data!$D$4:$D$879,R7)</f>
        <v>91</v>
      </c>
      <c r="V44" s="176"/>
      <c r="W44" s="129">
        <f>COUNTIFS(Council_Data!$J$4:$J$879,"&gt;0",Council_Data!$D$4:$D$879,W7)</f>
        <v>69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911</v>
      </c>
      <c r="C55" s="181" t="str">
        <f>RptMonth</f>
        <v>FEB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>
      <c r="A57" s="131" t="s">
        <v>913</v>
      </c>
      <c r="D57" s="182">
        <f>SUMIF(Council_Data!$D$4:$D$879,C7,Council_Data!$J$4:$J$879)</f>
        <v>287</v>
      </c>
      <c r="G57" s="176"/>
      <c r="I57" s="182">
        <f>SUMIF(Council_Data!$D$4:$D$879,H7,Council_Data!$J$4:$J$879)</f>
        <v>372</v>
      </c>
      <c r="L57" s="176"/>
      <c r="N57" s="182">
        <f>SUMIF(Council_Data!$D$4:$D$879,M7,Council_Data!$J$4:$J$879)</f>
        <v>289</v>
      </c>
      <c r="Q57" s="176"/>
      <c r="S57" s="182">
        <f>SUMIF(Council_Data!$D$4:$D$879,R7,Council_Data!$J$4:$J$879)</f>
        <v>563</v>
      </c>
      <c r="V57" s="176"/>
      <c r="X57" s="182">
        <f>SUMIF(Council_Data!$D$4:$D$879,W7,Council_Data!$J$4:$J$879)</f>
        <v>439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3345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IF(ISNA(VLOOKUP($A4,Councils!$B$6:$AE$874,3,0)),0,VLOOKUP($A4,Councils!$B$6:$AE$874,3,0))</f>
        <v>Schertz</v>
      </c>
      <c r="C4">
        <f>IF(ISNA(VLOOKUP($A4,Councils!$B$6:$AE$874,4,0)),0,VLOOKUP($A4,Councils!$B$6:$AE$874,4,0))</f>
        <v>337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15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77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4298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6833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IF(ISNA(VLOOKUP($A5,Councils!$B$6:$AE$874,3,0)),0,VLOOKUP($A5,Councils!$B$6:$AE$874,3,0))</f>
        <v>Millsboro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7265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152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7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7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0.77777777777777779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282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294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0.53333333333333333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7770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IF(ISNA(VLOOKUP($A6,Councils!$B$6:$AE$874,3,0)),0,VLOOKUP($A6,Councils!$B$6:$AE$874,3,0))</f>
        <v>Lacoste</v>
      </c>
      <c r="C6">
        <f>IF(ISNA(VLOOKUP($A6,Councils!$B$6:$AE$874,4,0)),0,VLOOKUP($A6,Councils!$B$6:$AE$874,4,0))</f>
        <v>107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4315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1.1111111111111112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194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1.0909090909090908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6641</v>
      </c>
      <c r="B3" t="str">
        <f>IF(ISNA(VLOOKUP($A3,Councils!$B$6:$AE$874,3,0)),0,VLOOKUP($A3,Councils!$B$6:$AE$874,3,0))</f>
        <v>Floresville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IF(ISNA(VLOOKUP($A4,Councils!$B$6:$AE$874,3,0)),0,VLOOKUP($A4,Councils!$B$6:$AE$874,3,0))</f>
        <v>Saspamco Elmendorf</v>
      </c>
      <c r="C4">
        <f>IF(ISNA(VLOOKUP($A4,Councils!$B$6:$AE$874,4,0)),0,VLOOKUP($A4,Councils!$B$6:$AE$874,4,0))</f>
        <v>51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IF(ISNA(VLOOKUP($A6,Councils!$B$6:$AE$874,3,0)),0,VLOOKUP($A6,Councils!$B$6:$AE$874,3,0))</f>
        <v>Losoya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2512</v>
      </c>
      <c r="B3" t="str">
        <f>IF(ISNA(VLOOKUP($A3,Councils!$B$6:$AE$874,3,0)),0,VLOOKUP($A3,Councils!$B$6:$AE$874,3,0))</f>
        <v>Falls City</v>
      </c>
      <c r="C3">
        <f>IF(ISNA(VLOOKUP($A3,Councils!$B$6:$AE$874,4,0)),0,VLOOKUP($A3,Councils!$B$6:$AE$874,4,0))</f>
        <v>72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IF(ISNA(VLOOKUP($A4,Councils!$B$6:$AE$874,3,0)),0,VLOOKUP($A4,Councils!$B$6:$AE$874,3,0))</f>
        <v>Poth</v>
      </c>
      <c r="C4">
        <f>IF(ISNA(VLOOKUP($A4,Councils!$B$6:$AE$874,4,0)),0,VLOOKUP($A4,Councils!$B$6:$AE$874,4,0))</f>
        <v>128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IF(ISNA(VLOOKUP($A5,Councils!$B$6:$AE$874,3,0)),0,VLOOKUP($A5,Councils!$B$6:$AE$874,3,0))</f>
        <v>Karnes City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IF(ISNA(VLOOKUP($A6,Councils!$B$6:$AE$874,3,0)),0,VLOOKUP($A6,Councils!$B$6:$AE$874,3,0))</f>
        <v>Kenedy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3266</v>
      </c>
      <c r="B3" t="str">
        <f>IF(ISNA(VLOOKUP($A3,Councils!$B$6:$AE$874,3,0)),0,VLOOKUP($A3,Councils!$B$6:$AE$874,3,0))</f>
        <v>Jourdanton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IF(ISNA(VLOOKUP($A4,Councils!$B$6:$AE$874,3,0)),0,VLOOKUP($A4,Councils!$B$6:$AE$874,3,0))</f>
        <v>Pleasanton</v>
      </c>
      <c r="C4">
        <f>IF(ISNA(VLOOKUP($A4,Councils!$B$6:$AE$874,4,0)),0,VLOOKUP($A4,Councils!$B$6:$AE$874,4,0))</f>
        <v>100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IF(ISNA(VLOOKUP($A5,Councils!$B$6:$AE$874,3,0)),0,VLOOKUP($A5,Councils!$B$6:$AE$874,3,0))</f>
        <v>Poteet</v>
      </c>
      <c r="C5">
        <f>IF(ISNA(VLOOKUP($A5,Councils!$B$6:$AE$874,4,0)),0,VLOOKUP($A5,Councils!$B$6:$AE$874,4,0))</f>
        <v>77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45351</v>
      </c>
      <c r="Z2" s="412"/>
    </row>
    <row r="3" spans="1:27" ht="13.5" customHeight="1" thickBot="1">
      <c r="A3" s="194">
        <f>RptDate</f>
        <v>45351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388</v>
      </c>
      <c r="J5" s="160">
        <f>'Division 1'!J5</f>
        <v>0</v>
      </c>
      <c r="K5" s="160">
        <f>'Division 1'!K5</f>
        <v>388</v>
      </c>
      <c r="L5" s="183"/>
      <c r="M5" s="160">
        <f>'Division 1'!M5</f>
        <v>2738</v>
      </c>
      <c r="N5" s="160">
        <f>'Division 1'!N5</f>
        <v>0</v>
      </c>
      <c r="O5" s="160">
        <f>'Division 1'!O5</f>
        <v>2738</v>
      </c>
      <c r="P5" s="184">
        <f>M5/H5</f>
        <v>0.59521739130434781</v>
      </c>
    </row>
    <row r="6" spans="1:27">
      <c r="C6" s="142"/>
      <c r="D6" s="142"/>
      <c r="E6" s="152"/>
      <c r="F6" s="153"/>
    </row>
    <row r="7" spans="1:27">
      <c r="A7" s="164" t="s">
        <v>595</v>
      </c>
      <c r="B7" s="165"/>
      <c r="C7" s="406" t="s">
        <v>37</v>
      </c>
      <c r="D7" s="407"/>
      <c r="E7" s="407"/>
      <c r="F7" s="408"/>
      <c r="G7" s="166"/>
      <c r="H7" s="406" t="s">
        <v>66</v>
      </c>
      <c r="I7" s="407"/>
      <c r="J7" s="407"/>
      <c r="K7" s="408"/>
      <c r="L7" s="166"/>
      <c r="M7" s="406" t="s">
        <v>43</v>
      </c>
      <c r="N7" s="407"/>
      <c r="O7" s="407"/>
      <c r="P7" s="408"/>
      <c r="Q7" s="166"/>
      <c r="R7" s="406" t="s">
        <v>84</v>
      </c>
      <c r="S7" s="407"/>
      <c r="T7" s="407"/>
      <c r="U7" s="408"/>
      <c r="V7" s="166"/>
      <c r="W7" s="406" t="s">
        <v>51</v>
      </c>
      <c r="X7" s="407"/>
      <c r="Y7" s="407"/>
      <c r="Z7" s="408"/>
      <c r="AA7" s="166"/>
    </row>
    <row r="8" spans="1:27">
      <c r="A8" s="164" t="s">
        <v>897</v>
      </c>
      <c r="B8" s="165"/>
      <c r="C8" s="425" t="str">
        <f>IF(ISNA(VLOOKUP(C7,'Dio Dep info'!$A$1:$C$16,3,0)),0,VLOOKUP(C7,'Dio Dep info'!$A$1:$C$16,3,0))</f>
        <v>Jason Kelley</v>
      </c>
      <c r="D8" s="426"/>
      <c r="E8" s="426"/>
      <c r="F8" s="427"/>
      <c r="G8" s="166"/>
      <c r="H8" s="425" t="str">
        <f>IF(ISNA(VLOOKUP(H7,'Dio Dep info'!$A$1:$C$16,3,0)),0,VLOOKUP(H7,'Dio Dep info'!$A$1:$C$16,3,0))</f>
        <v>Fernando Garcia</v>
      </c>
      <c r="I8" s="426"/>
      <c r="J8" s="426"/>
      <c r="K8" s="427"/>
      <c r="L8" s="166"/>
      <c r="M8" s="425" t="str">
        <f>IF(ISNA(VLOOKUP(M7,'Dio Dep info'!$A$1:$C$16,3,0)),0,VLOOKUP(M7,'Dio Dep info'!$A$1:$C$16,3,0))</f>
        <v>Victor Garcia Jr</v>
      </c>
      <c r="N8" s="426"/>
      <c r="O8" s="426"/>
      <c r="P8" s="427"/>
      <c r="Q8" s="166"/>
      <c r="R8" s="425" t="str">
        <f>IF(ISNA(VLOOKUP(R7,'Dio Dep info'!$A$1:$C$16,3,0)),0,VLOOKUP(R7,'Dio Dep info'!$A$1:$C$16,3,0))</f>
        <v>Joe Jacobo</v>
      </c>
      <c r="S8" s="426"/>
      <c r="T8" s="426"/>
      <c r="U8" s="427"/>
      <c r="V8" s="166"/>
      <c r="W8" s="425" t="str">
        <f>IF(ISNA(VLOOKUP(W7,'Dio Dep info'!$A$1:$C$16,3,0)),0,VLOOKUP(W7,'Dio Dep info'!$A$1:$C$16,3,0))</f>
        <v>Kenny Trochta</v>
      </c>
      <c r="X8" s="426"/>
      <c r="Y8" s="426"/>
      <c r="Z8" s="427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13</v>
      </c>
      <c r="E13" s="150">
        <f>IF(Actuals!E$69="","",D13-C13)</f>
        <v>-2</v>
      </c>
      <c r="F13" s="169">
        <f t="shared" si="0"/>
        <v>0.8666666666666667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150">
        <f>IF(Actuals!E$70="","",I13-H13)</f>
        <v>-17</v>
      </c>
      <c r="K13" s="169">
        <f t="shared" si="1"/>
        <v>0.2608695652173913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4</v>
      </c>
      <c r="O13" s="150">
        <f>IF(Actuals!E$71="","",N13-M13)</f>
        <v>-18</v>
      </c>
      <c r="P13" s="169">
        <f t="shared" si="2"/>
        <v>0.18181818181818182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3</v>
      </c>
      <c r="T13" s="150">
        <f>IF(Actuals!E$72="","",S13-R13)</f>
        <v>-12</v>
      </c>
      <c r="U13" s="169">
        <f t="shared" si="3"/>
        <v>0.2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7</v>
      </c>
      <c r="Y13" s="150">
        <f>IF(Actuals!E$73="","",X13-W13)</f>
        <v>-14</v>
      </c>
      <c r="Z13" s="169">
        <f t="shared" si="4"/>
        <v>0.33333333333333331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13</v>
      </c>
      <c r="D14" s="167">
        <f>IF(INDEX(Actuals!$B$5:$M$21,MATCH(C$7,Actuals!$A$5:$A$21,0),MATCH($A14,Actuals!$B$4:$M$4,0))="","",INDEX(Actuals!$B$5:$M$21,MATCH(C$7,Actuals!$A$5:$A$21,0),MATCH($A14,Actuals!$B$4:$M$4,0)))</f>
        <v>5</v>
      </c>
      <c r="E14" s="150">
        <f>IF(Actuals!F$69="","",D14-C14)</f>
        <v>-8</v>
      </c>
      <c r="F14" s="169">
        <f t="shared" si="0"/>
        <v>0.38461538461538464</v>
      </c>
      <c r="G14" s="172"/>
      <c r="H14" s="168">
        <f>INDEX('Goals-1'!$B$4:$P$18,MATCH(H$7,'Goals-1'!$A$4:$A$18),MATCH($A14,'Goals-1'!$B$3:$P$3,0))</f>
        <v>19</v>
      </c>
      <c r="I14" s="168">
        <f>IF(INDEX(Actuals!$B$5:$M$21,MATCH(H$7,Actuals!$A$5:$A$21,0),MATCH($A14,Actuals!$B$4:$M$4,0))="","",INDEX(Actuals!$B$5:$M$21,MATCH(H$7,Actuals!$A$5:$A$21,0),MATCH($A14,Actuals!$B$4:$M$4,0)))</f>
        <v>5</v>
      </c>
      <c r="J14" s="150">
        <f>IF(Actuals!F$70="","",I14-H14)</f>
        <v>-14</v>
      </c>
      <c r="K14" s="169">
        <f t="shared" si="1"/>
        <v>0.26315789473684209</v>
      </c>
      <c r="L14" s="172"/>
      <c r="M14" s="168">
        <f>INDEX('Goals-1'!$B$4:$P$18,MATCH(M$7,'Goals-1'!$A$4:$A$18),MATCH($A14,'Goals-1'!$B$3:$P$3,0))</f>
        <v>19</v>
      </c>
      <c r="N14" s="168">
        <f>IF(INDEX(Actuals!$B$5:$M$21,MATCH(M$7,Actuals!$A$5:$A$21,0),MATCH($A14,Actuals!$B$4:$M$4,0))="","",INDEX(Actuals!$B$5:$M$21,MATCH(M$7,Actuals!$A$5:$A$21,0),MATCH($A14,Actuals!$B$4:$M$4,0)))</f>
        <v>9</v>
      </c>
      <c r="O14" s="150">
        <f>IF(Actuals!F$71="","",N14-M14)</f>
        <v>-10</v>
      </c>
      <c r="P14" s="169">
        <f t="shared" si="2"/>
        <v>0.47368421052631576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14</v>
      </c>
      <c r="T14" s="150">
        <f>IF(Actuals!F$72="","",S14-R14)</f>
        <v>-1</v>
      </c>
      <c r="U14" s="169">
        <f t="shared" si="3"/>
        <v>0.93333333333333335</v>
      </c>
      <c r="V14" s="172"/>
      <c r="W14" s="168">
        <f>INDEX('Goals-1'!$B$4:$P$18,MATCH(W$7,'Goals-1'!$A$4:$A$18),MATCH($A14,'Goals-1'!$B$3:$P$3,0))</f>
        <v>17</v>
      </c>
      <c r="X14" s="167">
        <f>IF(INDEX(Actuals!$B$5:$M$21,MATCH(W$7,Actuals!$A$5:$A$21,0),MATCH($A14,Actuals!$B$4:$M$4,0))="","",INDEX(Actuals!$B$5:$M$21,MATCH(W$7,Actuals!$A$5:$A$21,0),MATCH($A14,Actuals!$B$4:$M$4,0)))</f>
        <v>16</v>
      </c>
      <c r="Y14" s="150">
        <f>IF(Actuals!F$73="","",X14-W14)</f>
        <v>-1</v>
      </c>
      <c r="Z14" s="169">
        <f t="shared" si="4"/>
        <v>0.94117647058823528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9</v>
      </c>
      <c r="E15" s="150">
        <f>IF(Actuals!G$69="","",D15-C15)</f>
        <v>-4</v>
      </c>
      <c r="F15" s="169">
        <f t="shared" si="0"/>
        <v>0.69230769230769229</v>
      </c>
      <c r="G15" s="172"/>
      <c r="H15" s="168">
        <f>INDEX('Goals-1'!$B$4:$P$18,MATCH(H$7,'Goals-1'!$A$4:$A$18),MATCH($A15,'Goals-1'!$B$3:$P$3,0))</f>
        <v>15</v>
      </c>
      <c r="I15" s="168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IF(Actuals!G$70="","",I15-H15)</f>
        <v>-7</v>
      </c>
      <c r="K15" s="169">
        <f t="shared" si="1"/>
        <v>0.53333333333333333</v>
      </c>
      <c r="L15" s="172"/>
      <c r="M15" s="168">
        <f>INDEX('Goals-1'!$B$4:$P$18,MATCH(M$7,'Goals-1'!$A$4:$A$18),MATCH($A15,'Goals-1'!$B$3:$P$3,0))</f>
        <v>16</v>
      </c>
      <c r="N15" s="168">
        <f>IF(INDEX(Actuals!$B$5:$M$21,MATCH(M$7,Actuals!$A$5:$A$21,0),MATCH($A15,Actuals!$B$4:$M$4,0))="","",INDEX(Actuals!$B$5:$M$21,MATCH(M$7,Actuals!$A$5:$A$21,0),MATCH($A15,Actuals!$B$4:$M$4,0)))</f>
        <v>9</v>
      </c>
      <c r="O15" s="150">
        <f>IF(Actuals!G$71="","",N15-M15)</f>
        <v>-7</v>
      </c>
      <c r="P15" s="169">
        <f t="shared" si="2"/>
        <v>0.5625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8</v>
      </c>
      <c r="T15" s="150">
        <f>IF(Actuals!G$72="","",S15-R15)</f>
        <v>-6</v>
      </c>
      <c r="U15" s="169">
        <f t="shared" si="3"/>
        <v>0.5714285714285714</v>
      </c>
      <c r="V15" s="172"/>
      <c r="W15" s="168">
        <f>INDEX('Goals-1'!$B$4:$P$18,MATCH(W$7,'Goals-1'!$A$4:$A$18),MATCH($A15,'Goals-1'!$B$3:$P$3,0))</f>
        <v>15</v>
      </c>
      <c r="X15" s="167">
        <f>IF(INDEX(Actuals!$B$5:$M$21,MATCH(W$7,Actuals!$A$5:$A$21,0),MATCH($A15,Actuals!$B$4:$M$4,0))="","",INDEX(Actuals!$B$5:$M$21,MATCH(W$7,Actuals!$A$5:$A$21,0),MATCH($A15,Actuals!$B$4:$M$4,0)))</f>
        <v>12</v>
      </c>
      <c r="Y15" s="150">
        <f>IF(Actuals!G$73="","",X15-W15)</f>
        <v>-3</v>
      </c>
      <c r="Z15" s="169">
        <f t="shared" si="4"/>
        <v>0.8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17</v>
      </c>
      <c r="D16" s="269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IF(Actuals!H$69="","",D16-C16)</f>
        <v>-10</v>
      </c>
      <c r="F16" s="169">
        <f t="shared" si="0"/>
        <v>0.41176470588235292</v>
      </c>
      <c r="G16" s="171"/>
      <c r="H16" s="168">
        <f>INDEX('Goals-1'!$B$4:$P$18,MATCH(H$7,'Goals-1'!$A$4:$A$18),MATCH($A16,'Goals-1'!$B$3:$P$3,0))</f>
        <v>11</v>
      </c>
      <c r="I16" s="168">
        <f>IF(INDEX(Actuals!$B$5:$M$21,MATCH(H$7,Actuals!$A$5:$A$21,0),MATCH($A16,Actuals!$B$4:$M$4,0))="","",INDEX(Actuals!$B$5:$M$21,MATCH(H$7,Actuals!$A$5:$A$21,0),MATCH($A16,Actuals!$B$4:$M$4,0)))</f>
        <v>15</v>
      </c>
      <c r="J16" s="150">
        <f>IF(Actuals!H$70="","",I16-H16)</f>
        <v>4</v>
      </c>
      <c r="K16" s="169">
        <f t="shared" si="1"/>
        <v>1.3636363636363635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10</v>
      </c>
      <c r="O16" s="150">
        <f>IF(Actuals!H$71="","",N16-M16)</f>
        <v>-3</v>
      </c>
      <c r="P16" s="169">
        <f t="shared" si="2"/>
        <v>0.76923076923076927</v>
      </c>
      <c r="Q16" s="171"/>
      <c r="R16" s="168">
        <f>INDEX('Goals-1'!$B$4:$P$18,MATCH(R$7,'Goals-1'!$A$4:$A$18),MATCH($A16,'Goals-1'!$B$3:$P$3,0))</f>
        <v>19</v>
      </c>
      <c r="S16" s="168">
        <f>IF(INDEX(Actuals!$B$5:$M$21,MATCH(R$7,Actuals!$A$5:$A$21,0),MATCH($A16,Actuals!$B$4:$M$4,0))="","",INDEX(Actuals!$B$5:$M$21,MATCH(R$7,Actuals!$A$5:$A$21,0),MATCH($A16,Actuals!$B$4:$M$4,0)))</f>
        <v>19</v>
      </c>
      <c r="T16" s="150">
        <f>IF(Actuals!H$72="","",S16-R16)</f>
        <v>0</v>
      </c>
      <c r="U16" s="169">
        <f t="shared" si="3"/>
        <v>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6</v>
      </c>
      <c r="Y16" s="150">
        <f>IF(Actuals!H$73="","",X16-W16)</f>
        <v>-6</v>
      </c>
      <c r="Z16" s="169">
        <f t="shared" si="4"/>
        <v>0.5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12</v>
      </c>
      <c r="D17" s="167">
        <f>IF(INDEX(Actuals!$B$5:$M$21,MATCH(C$7,Actuals!$A$5:$A$21,0),MATCH($A17,Actuals!$B$4:$M$4,0))="","",INDEX(Actuals!$B$5:$M$21,MATCH(C$7,Actuals!$A$5:$A$21,0),MATCH($A17,Actuals!$B$4:$M$4,0)))</f>
        <v>10</v>
      </c>
      <c r="E17" s="150">
        <f>IF(Actuals!I$69="","",D17-C17)</f>
        <v>-2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18</v>
      </c>
      <c r="I17" s="168">
        <f>IF(INDEX(Actuals!$B$5:$M$21,MATCH(H$7,Actuals!$A$5:$A$21,0),MATCH($A17,Actuals!$B$4:$M$4,0))="","",INDEX(Actuals!$B$5:$M$21,MATCH(H$7,Actuals!$A$5:$A$21,0),MATCH($A17,Actuals!$B$4:$M$4,0)))</f>
        <v>13</v>
      </c>
      <c r="J17" s="150">
        <f>IF(Actuals!I$70="","",I17-H17)</f>
        <v>-5</v>
      </c>
      <c r="K17" s="169">
        <f t="shared" si="1"/>
        <v>0.72222222222222221</v>
      </c>
      <c r="L17" s="171"/>
      <c r="M17" s="168">
        <f>INDEX('Goals-1'!$B$4:$P$18,MATCH(M$7,'Goals-1'!$A$4:$A$18),MATCH($A17,'Goals-1'!$B$3:$P$3,0))</f>
        <v>17</v>
      </c>
      <c r="N17" s="168">
        <f>IF(INDEX(Actuals!$B$5:$M$21,MATCH(M$7,Actuals!$A$5:$A$21,0),MATCH($A17,Actuals!$B$4:$M$4,0))="","",INDEX(Actuals!$B$5:$M$21,MATCH(M$7,Actuals!$A$5:$A$21,0),MATCH($A17,Actuals!$B$4:$M$4,0)))</f>
        <v>6</v>
      </c>
      <c r="O17" s="150">
        <f>IF(Actuals!I$71="","",N17-M17)</f>
        <v>-11</v>
      </c>
      <c r="P17" s="169">
        <f t="shared" si="2"/>
        <v>0.35294117647058826</v>
      </c>
      <c r="Q17" s="171"/>
      <c r="R17" s="168">
        <f>INDEX('Goals-1'!$B$4:$P$18,MATCH(R$7,'Goals-1'!$A$4:$A$18),MATCH($A17,'Goals-1'!$B$3:$P$3,0))</f>
        <v>16</v>
      </c>
      <c r="S17" s="168">
        <f>IF(INDEX(Actuals!$B$5:$M$21,MATCH(R$7,Actuals!$A$5:$A$21,0),MATCH($A17,Actuals!$B$4:$M$4,0))="","",INDEX(Actuals!$B$5:$M$21,MATCH(R$7,Actuals!$A$5:$A$21,0),MATCH($A17,Actuals!$B$4:$M$4,0)))</f>
        <v>14</v>
      </c>
      <c r="T17" s="150">
        <f>IF(Actuals!I$72="","",S17-R17)</f>
        <v>-2</v>
      </c>
      <c r="U17" s="169">
        <f t="shared" si="3"/>
        <v>0.875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5</v>
      </c>
      <c r="Y17" s="150">
        <f>IF(Actuals!I$73="","",X17-W17)</f>
        <v>-8</v>
      </c>
      <c r="Z17" s="169">
        <f t="shared" si="4"/>
        <v>0.38461538461538464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177</v>
      </c>
      <c r="D22" s="167">
        <f>SUM(D10:D21)</f>
        <v>108</v>
      </c>
      <c r="E22" s="150">
        <f>IF(D22="","",D22-C22)</f>
        <v>-69</v>
      </c>
      <c r="F22" s="169">
        <f>IF(D22="0","",D22/C22)</f>
        <v>0.61016949152542377</v>
      </c>
      <c r="G22" s="170"/>
      <c r="H22" s="175">
        <f>SUM(H10:H21)</f>
        <v>214</v>
      </c>
      <c r="I22" s="167">
        <f>SUM(I10:I21)</f>
        <v>85</v>
      </c>
      <c r="J22" s="150">
        <f>IF(I22="","",I22-H22)</f>
        <v>-129</v>
      </c>
      <c r="K22" s="169">
        <f t="shared" si="1"/>
        <v>0.39719626168224298</v>
      </c>
      <c r="L22" s="170"/>
      <c r="M22" s="175">
        <f>SUM(M10:M21)</f>
        <v>227</v>
      </c>
      <c r="N22" s="167">
        <f>SUM(N10:N21)</f>
        <v>94</v>
      </c>
      <c r="O22" s="150">
        <f>IF(N22="","",N22-M22)</f>
        <v>-133</v>
      </c>
      <c r="P22" s="169">
        <f>IF(N22="0","",N22/M22)</f>
        <v>0.41409691629955947</v>
      </c>
      <c r="Q22" s="170"/>
      <c r="R22" s="175">
        <f>SUM(R10:R21)</f>
        <v>200</v>
      </c>
      <c r="S22" s="167">
        <f>SUM(S10:S21)</f>
        <v>106</v>
      </c>
      <c r="T22" s="150">
        <f>IF(S22="","",S22-R22)</f>
        <v>-94</v>
      </c>
      <c r="U22" s="169">
        <f>IF(S22="0","",S22/R22)</f>
        <v>0.53</v>
      </c>
      <c r="V22" s="170"/>
      <c r="W22" s="175">
        <f>SUM(W10:W21)</f>
        <v>206</v>
      </c>
      <c r="X22" s="167">
        <f>SUM(X10:X21)</f>
        <v>63</v>
      </c>
      <c r="Y22" s="150">
        <f>IF(X22="","",X22-W22)</f>
        <v>-143</v>
      </c>
      <c r="Z22" s="169">
        <f>IF(X22="0","",X22/W22)</f>
        <v>0.30582524271844658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656</v>
      </c>
      <c r="C26" s="168">
        <f>IFERROR((C13+C14+C15),"")</f>
        <v>41</v>
      </c>
      <c r="D26" s="177">
        <f>IFERROR(D13+D14+D15,"")</f>
        <v>27</v>
      </c>
      <c r="E26" s="268">
        <f>IFERROR(E13+E14+E15,"")</f>
        <v>-14</v>
      </c>
      <c r="F26" s="169">
        <f>IF(OR(D26="",D26=0),"",D26/C26)</f>
        <v>0.65853658536585369</v>
      </c>
      <c r="G26" s="176"/>
      <c r="H26" s="168">
        <f>IFERROR((H13+H14+H15),"")</f>
        <v>57</v>
      </c>
      <c r="I26" s="168">
        <f>IFERROR(I13+I14+I15,"")</f>
        <v>19</v>
      </c>
      <c r="J26" s="268">
        <f>IFERROR(J13+J14+J15,"")</f>
        <v>-38</v>
      </c>
      <c r="K26" s="169">
        <f>IF(OR(I26="",I26=0),"",I26/H26)</f>
        <v>0.33333333333333331</v>
      </c>
      <c r="L26" s="176"/>
      <c r="M26" s="168">
        <f>IFERROR((M13+M14+M15),"")</f>
        <v>57</v>
      </c>
      <c r="N26" s="168">
        <f>IFERROR(N13+N14+N15,"")</f>
        <v>22</v>
      </c>
      <c r="O26" s="268">
        <f>IFERROR(O13+O14+O15,"")</f>
        <v>-35</v>
      </c>
      <c r="P26" s="169">
        <f>IF(OR(N26="",N26=0),"",N26/M26)</f>
        <v>0.38596491228070173</v>
      </c>
      <c r="Q26" s="176"/>
      <c r="R26" s="168">
        <f>IFERROR((R13+R14+R15),"")</f>
        <v>44</v>
      </c>
      <c r="S26" s="168">
        <f>IFERROR(S13+S14+S15,"")</f>
        <v>25</v>
      </c>
      <c r="T26" s="268">
        <f>IFERROR(T13+T14+T15,"")</f>
        <v>-19</v>
      </c>
      <c r="U26" s="169">
        <f>IF(OR(S26="",S26=0),"",S26/R26)</f>
        <v>0.56818181818181823</v>
      </c>
      <c r="V26" s="176"/>
      <c r="W26" s="168">
        <f>IFERROR((W13+W14+W15),"")</f>
        <v>53</v>
      </c>
      <c r="X26" s="168">
        <f>IFERROR(X13+X14+X15,"")</f>
        <v>35</v>
      </c>
      <c r="Y26" s="268">
        <f>IFERROR(Y13+Y14+Y15,"")</f>
        <v>-18</v>
      </c>
      <c r="Z26" s="169">
        <f>IF(OR(X26="",X26=0),"",X26/W26)</f>
        <v>0.660377358490566</v>
      </c>
      <c r="AA26" s="176"/>
    </row>
    <row r="27" spans="1:27">
      <c r="A27" s="131" t="s">
        <v>656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4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5</v>
      </c>
      <c r="Q34" s="176"/>
      <c r="R34" s="129">
        <f>COUNTIFS(Districts!$E$3:$E$215,"&gt;0",Districts!$B$3:$B$215,R7)</f>
        <v>2</v>
      </c>
      <c r="V34" s="176"/>
      <c r="W34" s="129">
        <f>COUNTIFS(Districts!$E$3:$E$215,"&gt;0",Districts!$B$3:$B$215,W7)</f>
        <v>2</v>
      </c>
      <c r="AA34" s="176"/>
    </row>
    <row r="35" spans="1:27">
      <c r="A35" s="131" t="s">
        <v>887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11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0.5714285714285714</v>
      </c>
      <c r="G38" s="176"/>
      <c r="H38" s="114">
        <f>H34/H$32</f>
        <v>0.5</v>
      </c>
      <c r="L38" s="176"/>
      <c r="M38" s="114">
        <f>M34/M$32</f>
        <v>0.45454545454545453</v>
      </c>
      <c r="Q38" s="176"/>
      <c r="R38" s="114">
        <f>R34/R$32</f>
        <v>0.2</v>
      </c>
      <c r="V38" s="176"/>
      <c r="W38" s="114">
        <f>W34/W$32</f>
        <v>0.2857142857142857</v>
      </c>
      <c r="AA38" s="176"/>
    </row>
    <row r="39" spans="1:27">
      <c r="A39" s="131" t="s">
        <v>887</v>
      </c>
      <c r="C39" s="114">
        <f>C35/C$32</f>
        <v>0.7142857142857143</v>
      </c>
      <c r="G39" s="176"/>
      <c r="H39" s="114">
        <f>H35/H$32</f>
        <v>0.7857142857142857</v>
      </c>
      <c r="L39" s="176"/>
      <c r="M39" s="114">
        <f>M35/M$32</f>
        <v>1</v>
      </c>
      <c r="Q39" s="176"/>
      <c r="R39" s="114">
        <f>R35/R$32</f>
        <v>1</v>
      </c>
      <c r="V39" s="176"/>
      <c r="W39" s="114">
        <f>W35/W$32</f>
        <v>1.1428571428571428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16</v>
      </c>
      <c r="G44" s="176"/>
      <c r="H44" s="129">
        <f>COUNTIFS(Council_Data!$J$4:$J$879,"&gt;0",Council_Data!$D$4:$D$879,H7)</f>
        <v>22</v>
      </c>
      <c r="L44" s="176"/>
      <c r="M44" s="129">
        <f>COUNTIFS(Council_Data!$J$4:$J$879,"&gt;0",Council_Data!$D$4:$D$879,M7)</f>
        <v>27</v>
      </c>
      <c r="Q44" s="176"/>
      <c r="R44" s="129">
        <f>COUNTIFS(Council_Data!$J$4:$J$879,"&gt;0",Council_Data!$D$4:$D$879,R7)</f>
        <v>22</v>
      </c>
      <c r="V44" s="176"/>
      <c r="W44" s="129">
        <f>COUNTIFS(Council_Data!$J$4:$J$879,"&gt;0",Council_Data!$D$4:$D$879,W7)</f>
        <v>19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FEB</v>
      </c>
      <c r="G55" s="176"/>
      <c r="H55" s="129" t="str">
        <f>RptMonth</f>
        <v>FEB</v>
      </c>
      <c r="L55" s="176"/>
      <c r="M55" s="129" t="str">
        <f>RptMonth</f>
        <v>FEB</v>
      </c>
      <c r="Q55" s="176"/>
      <c r="R55" s="129" t="str">
        <f>RptMonth</f>
        <v>FEB</v>
      </c>
      <c r="V55" s="176"/>
      <c r="W55" s="129" t="str">
        <f>RptMonth</f>
        <v>FEB</v>
      </c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108</v>
      </c>
      <c r="G57" s="176"/>
      <c r="I57" s="182">
        <f>SUMIF(Council_Data!$D$4:$D$879,H7,Council_Data!$J$4:$J$879)</f>
        <v>85</v>
      </c>
      <c r="L57" s="176"/>
      <c r="N57" s="182">
        <f>SUMIF(Council_Data!$D$4:$D$879,M7,Council_Data!$J$4:$J$879)</f>
        <v>94</v>
      </c>
      <c r="Q57" s="176"/>
      <c r="S57" s="182">
        <f>SUMIF(Council_Data!$D$4:$D$879,R7,Council_Data!$J$4:$J$879)</f>
        <v>106</v>
      </c>
      <c r="V57" s="176"/>
      <c r="X57" s="182">
        <f>SUMIF(Council_Data!$D$4:$D$879,W7,Council_Data!$J$4:$J$879)</f>
        <v>63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6757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7323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0.55555555555555558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85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7409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IF(ISNA(VLOOKUP($A4,Councils!$B$6:$AE$874,3,0)),0,VLOOKUP($A4,Councils!$B$6:$AE$874,3,0))</f>
        <v>South 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94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8416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IF(ISNA(VLOOKUP($A4,Councils!$B$6:$AE$874,3,0)),0,VLOOKUP($A4,Councils!$B$6:$AE$874,3,0))</f>
        <v>Alamo Hts, San Antonio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13041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IF(ISNA(VLOOKUP($A4,Councils!$B$6:$AE$874,3,0)),0,VLOOKUP($A4,Councils!$B$6:$AE$874,3,0))</f>
        <v>Leming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8223</v>
      </c>
      <c r="B3" t="str">
        <f>IF(ISNA(VLOOKUP($A3,Councils!$B$6:$AE$874,3,0)),0,VLOOKUP($A3,Councils!$B$6:$AE$874,3,0))</f>
        <v>Brackettville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9321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11438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1.1428571428571428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57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3365</v>
      </c>
      <c r="B3" t="str">
        <f>IF(ISNA(VLOOKUP($A3,Councils!$B$6:$AE$874,3,0)),0,VLOOKUP($A3,Councils!$B$6:$AE$874,3,0))</f>
        <v>Freeport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IF(ISNA(VLOOKUP($A4,Councils!$B$6:$AE$874,3,0)),0,VLOOKUP($A4,Councils!$B$6:$AE$874,3,0))</f>
        <v>Lake Jackson</v>
      </c>
      <c r="C4">
        <f>IF(ISNA(VLOOKUP($A4,Councils!$B$6:$AE$874,4,0)),0,VLOOKUP($A4,Councils!$B$6:$AE$874,4,0))</f>
        <v>229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0.92307692307692313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IF(ISNA(VLOOKUP($A5,Councils!$B$6:$AE$874,3,0)),0,VLOOKUP($A5,Councils!$B$6:$AE$874,3,0))</f>
        <v>Brazoria</v>
      </c>
      <c r="C5">
        <f>IF(ISNA(VLOOKUP($A5,Councils!$B$6:$AE$874,4,0)),0,VLOOKUP($A5,Councils!$B$6:$AE$874,4,0))</f>
        <v>86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IF(ISNA(VLOOKUP($A6,Councils!$B$6:$AE$874,3,0)),0,VLOOKUP($A6,Councils!$B$6:$AE$874,3,0))</f>
        <v>Clute</v>
      </c>
      <c r="C6">
        <f>IF(ISNA(VLOOKUP($A6,Councils!$B$6:$AE$874,4,0)),0,VLOOKUP($A6,Councils!$B$6:$AE$874,4,0))</f>
        <v>94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3700</v>
      </c>
      <c r="B3" t="str">
        <f>IF(ISNA(VLOOKUP($A3,Councils!$B$6:$AE$874,3,0)),0,VLOOKUP($A3,Councils!$B$6:$AE$874,3,0))</f>
        <v>Pasadena</v>
      </c>
      <c r="C3">
        <f>IF(ISNA(VLOOKUP($A3,Councils!$B$6:$AE$874,4,0)),0,VLOOKUP($A3,Councils!$B$6:$AE$874,4,0))</f>
        <v>170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0.22222222222222221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IF(ISNA(VLOOKUP($A4,Councils!$B$6:$AE$874,3,0)),0,VLOOKUP($A4,Councils!$B$6:$AE$874,3,0))</f>
        <v>Pasadena</v>
      </c>
      <c r="C4">
        <f>IF(ISNA(VLOOKUP($A4,Councils!$B$6:$AE$874,4,0)),0,VLOOKUP($A4,Councils!$B$6:$AE$874,4,0))</f>
        <v>80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5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IF(ISNA(VLOOKUP($A6,Councils!$B$6:$AE$874,3,0)),0,VLOOKUP($A6,Councils!$B$6:$AE$874,3,0))</f>
        <v>Pasadena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45351</v>
      </c>
      <c r="Z2" s="412"/>
    </row>
    <row r="3" spans="1:27" ht="13.5" customHeight="1" thickBot="1">
      <c r="A3" s="194">
        <f>RptDate</f>
        <v>45351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8" t="s">
        <v>915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9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388</v>
      </c>
      <c r="J5" s="160">
        <f>'Division 1'!J5</f>
        <v>0</v>
      </c>
      <c r="K5" s="160">
        <f>'Division 1'!K5</f>
        <v>388</v>
      </c>
      <c r="L5" s="183"/>
      <c r="M5" s="160">
        <f>'Division 1'!M5</f>
        <v>2738</v>
      </c>
      <c r="N5" s="160">
        <f>'Division 1'!N5</f>
        <v>0</v>
      </c>
      <c r="O5" s="160">
        <f>'Division 1'!O5</f>
        <v>2738</v>
      </c>
      <c r="P5" s="184">
        <f>M5/H5</f>
        <v>0.59521739130434781</v>
      </c>
    </row>
    <row r="7" spans="1:27">
      <c r="A7" s="164" t="s">
        <v>595</v>
      </c>
      <c r="B7" s="165"/>
      <c r="C7" s="406" t="s">
        <v>59</v>
      </c>
      <c r="D7" s="407"/>
      <c r="E7" s="407"/>
      <c r="F7" s="408"/>
      <c r="G7" s="166"/>
      <c r="H7" s="406" t="s">
        <v>23</v>
      </c>
      <c r="I7" s="407"/>
      <c r="J7" s="407"/>
      <c r="K7" s="408"/>
      <c r="L7" s="166"/>
      <c r="M7" s="406" t="s">
        <v>89</v>
      </c>
      <c r="N7" s="407"/>
      <c r="O7" s="407"/>
      <c r="P7" s="408"/>
      <c r="Q7" s="166"/>
      <c r="R7" s="406" t="s">
        <v>148</v>
      </c>
      <c r="S7" s="407"/>
      <c r="T7" s="407"/>
      <c r="U7" s="408"/>
      <c r="V7" s="166"/>
      <c r="W7" s="406" t="s">
        <v>64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Ron Railsback</v>
      </c>
      <c r="D8" s="401"/>
      <c r="E8" s="401"/>
      <c r="F8" s="402"/>
      <c r="G8" s="166"/>
      <c r="H8" s="400" t="str">
        <f>IF(ISNA(VLOOKUP(H7,'Dio Dep info'!$A$1:$C$16,3,0)),0,VLOOKUP(H7,'Dio Dep info'!$A$1:$C$16,3,0))</f>
        <v>Art Aguirre Sr.</v>
      </c>
      <c r="I8" s="401"/>
      <c r="J8" s="401"/>
      <c r="K8" s="402"/>
      <c r="L8" s="166"/>
      <c r="M8" s="400" t="str">
        <f>IF(ISNA(VLOOKUP(M7,'Dio Dep info'!$A$1:$C$16,3,0)),0,VLOOKUP(M7,'Dio Dep info'!$A$1:$C$16,3,0))</f>
        <v>Angel Luna</v>
      </c>
      <c r="N8" s="401"/>
      <c r="O8" s="401"/>
      <c r="P8" s="402"/>
      <c r="Q8" s="166"/>
      <c r="R8" s="400" t="str">
        <f>IF(ISNA(VLOOKUP(R7,'Dio Dep info'!$A$1:$C$16,3,0)),0,VLOOKUP(R7,'Dio Dep info'!$A$1:$C$16,3,0))</f>
        <v>Arlie Markusen</v>
      </c>
      <c r="S8" s="401"/>
      <c r="T8" s="401"/>
      <c r="U8" s="402"/>
      <c r="V8" s="166"/>
      <c r="W8" s="400" t="str">
        <f>IF(ISNA(VLOOKUP(W7,'Dio Dep info'!$A$1:$C$16,3,0)),0,VLOOKUP(W7,'Dio Dep info'!$A$1:$C$16,3,0))</f>
        <v>Larry Pfeifer</v>
      </c>
      <c r="X8" s="401"/>
      <c r="Y8" s="401"/>
      <c r="Z8" s="402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2</v>
      </c>
      <c r="E13" s="150">
        <f>IF(Actuals!E$75="","",D13-C13)</f>
        <v>-8</v>
      </c>
      <c r="F13" s="169">
        <f t="shared" si="0"/>
        <v>0.2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5</v>
      </c>
      <c r="J13" s="150">
        <f>IF(Actuals!E$76="","",I13-H13)</f>
        <v>-9</v>
      </c>
      <c r="K13" s="169">
        <f t="shared" si="1"/>
        <v>0.35714285714285715</v>
      </c>
      <c r="L13" s="171"/>
      <c r="M13" s="168">
        <f>INDEX('Goals-1'!$B$4:$P$18,MATCH(M$7,'Goals-1'!$A$4:$A$18),MATCH($A13,'Goals-1'!$B$3:$P$3,0))</f>
        <v>10</v>
      </c>
      <c r="N13" s="167">
        <f>IF(INDEX(Actuals!$B$5:$M$21,MATCH(M$7,Actuals!$A$5:$A$21,0),MATCH($A13,Actuals!$B$4:$M$4,0))="","",INDEX(Actuals!$B$5:$M$21,MATCH(M$7,Actuals!$A$5:$A$21,0),MATCH($A13,Actuals!$B$4:$M$4,0)))</f>
        <v>20</v>
      </c>
      <c r="O13" s="150">
        <f>IF(Actuals!E$77="","",N13-M13)</f>
        <v>10</v>
      </c>
      <c r="P13" s="169">
        <f t="shared" si="2"/>
        <v>2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</v>
      </c>
      <c r="T13" s="150">
        <f>IF(Actuals!E$78="","",S13-R13)</f>
        <v>-9</v>
      </c>
      <c r="U13" s="169">
        <f t="shared" si="3"/>
        <v>0.1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9</v>
      </c>
      <c r="D14" s="167">
        <f>IF(INDEX(Actuals!$B$5:$M$21,MATCH(C$7,Actuals!$A$5:$A$21,0),MATCH($A14,Actuals!$B$4:$M$4,0))="","",INDEX(Actuals!$B$5:$M$21,MATCH(C$7,Actuals!$A$5:$A$21,0),MATCH($A14,Actuals!$B$4:$M$4,0)))</f>
        <v>20</v>
      </c>
      <c r="E14" s="150">
        <f>IF(Actuals!F$75="","",D14-C14)</f>
        <v>11</v>
      </c>
      <c r="F14" s="169">
        <f t="shared" si="0"/>
        <v>2.2222222222222223</v>
      </c>
      <c r="G14" s="172"/>
      <c r="H14" s="168">
        <f>INDEX('Goals-1'!$B$4:$P$18,MATCH(H$7,'Goals-1'!$A$4:$A$18),MATCH($A14,'Goals-1'!$B$3:$P$3,0))</f>
        <v>11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-2</v>
      </c>
      <c r="K14" s="169">
        <f t="shared" si="1"/>
        <v>0.81818181818181823</v>
      </c>
      <c r="L14" s="172"/>
      <c r="M14" s="168">
        <f>INDEX('Goals-1'!$B$4:$P$18,MATCH(M$7,'Goals-1'!$A$4:$A$18),MATCH($A14,'Goals-1'!$B$3:$P$3,0))</f>
        <v>9</v>
      </c>
      <c r="N14" s="167">
        <f>IF(INDEX(Actuals!$B$5:$M$21,MATCH(M$7,Actuals!$A$5:$A$21,0),MATCH($A14,Actuals!$B$4:$M$4,0))="","",INDEX(Actuals!$B$5:$M$21,MATCH(M$7,Actuals!$A$5:$A$21,0),MATCH($A14,Actuals!$B$4:$M$4,0)))</f>
        <v>10</v>
      </c>
      <c r="O14" s="150">
        <f>IF(Actuals!F$77="","",N14-M14)</f>
        <v>1</v>
      </c>
      <c r="P14" s="169">
        <f t="shared" si="2"/>
        <v>1.1111111111111112</v>
      </c>
      <c r="Q14" s="172"/>
      <c r="R14" s="168">
        <f>INDEX('Goals-1'!$B$4:$P$18,MATCH(R$7,'Goals-1'!$A$4:$A$18),MATCH($A14,'Goals-1'!$B$3:$P$3,0))</f>
        <v>9</v>
      </c>
      <c r="S14" s="167">
        <f>IF(INDEX(Actuals!$B$5:$M$21,MATCH(R$7,Actuals!$A$5:$A$21,0),MATCH($A14,Actuals!$B$4:$M$4,0))="","",INDEX(Actuals!$B$5:$M$21,MATCH(R$7,Actuals!$A$5:$A$21,0),MATCH($A14,Actuals!$B$4:$M$4,0)))</f>
        <v>6</v>
      </c>
      <c r="T14" s="150">
        <f>IF(Actuals!F$78="","",S14-R14)</f>
        <v>-3</v>
      </c>
      <c r="U14" s="169">
        <f t="shared" si="3"/>
        <v>0.66666666666666663</v>
      </c>
      <c r="V14" s="172"/>
      <c r="W14" s="168">
        <f>INDEX('Goals-1'!$B$4:$P$18,MATCH(W$7,'Goals-1'!$A$4:$A$18),MATCH($A14,'Goals-1'!$B$3:$P$3,0))</f>
        <v>11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IF(Actuals!F$79="","",X14-W14)</f>
        <v>-7</v>
      </c>
      <c r="Z14" s="169">
        <f t="shared" si="4"/>
        <v>0.36363636363636365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8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IF(Actuals!G$75="","",D15-C15)</f>
        <v>0</v>
      </c>
      <c r="F15" s="169">
        <f t="shared" si="0"/>
        <v>1</v>
      </c>
      <c r="G15" s="172"/>
      <c r="H15" s="168">
        <f>INDEX('Goals-1'!$B$4:$P$18,MATCH(H$7,'Goals-1'!$A$4:$A$18),MATCH($A15,'Goals-1'!$B$3:$P$3,0))</f>
        <v>10</v>
      </c>
      <c r="I15" s="167">
        <f>IF(INDEX(Actuals!$B$5:$M$21,MATCH(H$7,Actuals!$A$5:$A$21,0),MATCH($A15,Actuals!$B$4:$M$4,0))="","",INDEX(Actuals!$B$5:$M$21,MATCH(H$7,Actuals!$A$5:$A$21,0),MATCH($A15,Actuals!$B$4:$M$4,0)))</f>
        <v>12</v>
      </c>
      <c r="J15" s="150">
        <f>IF(Actuals!G$76="","",I15-H15)</f>
        <v>2</v>
      </c>
      <c r="K15" s="169">
        <f t="shared" si="1"/>
        <v>1.2</v>
      </c>
      <c r="L15" s="172"/>
      <c r="M15" s="168">
        <f>INDEX('Goals-1'!$B$4:$P$18,MATCH(M$7,'Goals-1'!$A$4:$A$18),MATCH($A15,'Goals-1'!$B$3:$P$3,0))</f>
        <v>10</v>
      </c>
      <c r="N15" s="167">
        <f>IF(INDEX(Actuals!$B$5:$M$21,MATCH(M$7,Actuals!$A$5:$A$21,0),MATCH($A15,Actuals!$B$4:$M$4,0))="","",INDEX(Actuals!$B$5:$M$21,MATCH(M$7,Actuals!$A$5:$A$21,0),MATCH($A15,Actuals!$B$4:$M$4,0)))</f>
        <v>5</v>
      </c>
      <c r="O15" s="150">
        <f>IF(Actuals!G$77="","",N15-M15)</f>
        <v>-5</v>
      </c>
      <c r="P15" s="169">
        <f t="shared" si="2"/>
        <v>0.5</v>
      </c>
      <c r="Q15" s="172"/>
      <c r="R15" s="168">
        <f>INDEX('Goals-1'!$B$4:$P$18,MATCH(R$7,'Goals-1'!$A$4:$A$18),MATCH($A15,'Goals-1'!$B$3:$P$3,0))</f>
        <v>10</v>
      </c>
      <c r="S15" s="167">
        <f>IF(INDEX(Actuals!$B$5:$M$21,MATCH(R$7,Actuals!$A$5:$A$21,0),MATCH($A15,Actuals!$B$4:$M$4,0))="","",INDEX(Actuals!$B$5:$M$21,MATCH(R$7,Actuals!$A$5:$A$21,0),MATCH($A15,Actuals!$B$4:$M$4,0)))</f>
        <v>3</v>
      </c>
      <c r="T15" s="150">
        <f>IF(Actuals!G$78="","",S15-R15)</f>
        <v>-7</v>
      </c>
      <c r="U15" s="169">
        <f t="shared" si="3"/>
        <v>0.3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5</v>
      </c>
      <c r="Y15" s="150">
        <f>IF(Actuals!G$79="","",X15-W15)</f>
        <v>-6</v>
      </c>
      <c r="Z15" s="169">
        <f t="shared" si="4"/>
        <v>0.45454545454545453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7</v>
      </c>
      <c r="D16" s="167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IF(Actuals!H$75="","",D16-C16)</f>
        <v>0</v>
      </c>
      <c r="F16" s="169">
        <f t="shared" si="0"/>
        <v>1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8</v>
      </c>
      <c r="J16" s="150">
        <f>IF(Actuals!H$76="","",I16-H16)</f>
        <v>0</v>
      </c>
      <c r="K16" s="169">
        <f t="shared" si="1"/>
        <v>1</v>
      </c>
      <c r="L16" s="171"/>
      <c r="M16" s="168">
        <f>INDEX('Goals-1'!$B$4:$P$18,MATCH(M$7,'Goals-1'!$A$4:$A$18),MATCH($A16,'Goals-1'!$B$3:$P$3,0))</f>
        <v>9</v>
      </c>
      <c r="N16" s="167">
        <f>IF(INDEX(Actuals!$B$5:$M$21,MATCH(M$7,Actuals!$A$5:$A$21,0),MATCH($A16,Actuals!$B$4:$M$4,0))="","",INDEX(Actuals!$B$5:$M$21,MATCH(M$7,Actuals!$A$5:$A$21,0),MATCH($A16,Actuals!$B$4:$M$4,0)))</f>
        <v>7</v>
      </c>
      <c r="O16" s="150">
        <f>IF(Actuals!H$77="","",N16-M16)</f>
        <v>-2</v>
      </c>
      <c r="P16" s="169">
        <f t="shared" si="2"/>
        <v>0.77777777777777779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IF(Actuals!H$78="","",S16-R16)</f>
        <v>-5</v>
      </c>
      <c r="U16" s="169">
        <f t="shared" si="3"/>
        <v>0.16666666666666666</v>
      </c>
      <c r="V16" s="171"/>
      <c r="W16" s="168">
        <f>INDEX('Goals-1'!$B$4:$P$18,MATCH(W$7,'Goals-1'!$A$4:$A$18),MATCH($A16,'Goals-1'!$B$3:$P$3,0))</f>
        <v>16</v>
      </c>
      <c r="X16" s="167">
        <f>IF(INDEX(Actuals!$B$5:$M$21,MATCH(W$7,Actuals!$A$5:$A$21,0),MATCH($A16,Actuals!$B$4:$M$4,0))="","",INDEX(Actuals!$B$5:$M$21,MATCH(W$7,Actuals!$A$5:$A$21,0),MATCH($A16,Actuals!$B$4:$M$4,0)))</f>
        <v>4</v>
      </c>
      <c r="Y16" s="150">
        <f>IF(Actuals!H$79="","",X16-W16)</f>
        <v>-12</v>
      </c>
      <c r="Z16" s="169">
        <f t="shared" si="4"/>
        <v>0.25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8</v>
      </c>
      <c r="D17" s="167">
        <f>IF(INDEX(Actuals!$B$5:$M$21,MATCH(C$7,Actuals!$A$5:$A$21,0),MATCH($A17,Actuals!$B$4:$M$4,0))="","",INDEX(Actuals!$B$5:$M$21,MATCH(C$7,Actuals!$A$5:$A$21,0),MATCH($A17,Actuals!$B$4:$M$4,0)))</f>
        <v>3</v>
      </c>
      <c r="E17" s="150">
        <f>IF(Actuals!I$75="","",D17-C17)</f>
        <v>-5</v>
      </c>
      <c r="F17" s="169">
        <f t="shared" si="0"/>
        <v>0.375</v>
      </c>
      <c r="G17" s="171"/>
      <c r="H17" s="168">
        <f>INDEX('Goals-1'!$B$4:$P$18,MATCH(H$7,'Goals-1'!$A$4:$A$18),MATCH($A17,'Goals-1'!$B$3:$P$3,0))</f>
        <v>11</v>
      </c>
      <c r="I17" s="167">
        <f>IF(INDEX(Actuals!$B$5:$M$21,MATCH(H$7,Actuals!$A$5:$A$21,0),MATCH($A17,Actuals!$B$4:$M$4,0))="","",INDEX(Actuals!$B$5:$M$21,MATCH(H$7,Actuals!$A$5:$A$21,0),MATCH($A17,Actuals!$B$4:$M$4,0)))</f>
        <v>15</v>
      </c>
      <c r="J17" s="150">
        <f>IF(Actuals!I$76="","",I17-H17)</f>
        <v>4</v>
      </c>
      <c r="K17" s="169">
        <f t="shared" si="1"/>
        <v>1.3636363636363635</v>
      </c>
      <c r="L17" s="171"/>
      <c r="M17" s="168">
        <f>INDEX('Goals-1'!$B$4:$P$18,MATCH(M$7,'Goals-1'!$A$4:$A$18),MATCH($A17,'Goals-1'!$B$3:$P$3,0))</f>
        <v>11</v>
      </c>
      <c r="N17" s="167">
        <f>IF(INDEX(Actuals!$B$5:$M$21,MATCH(M$7,Actuals!$A$5:$A$21,0),MATCH($A17,Actuals!$B$4:$M$4,0))="","",INDEX(Actuals!$B$5:$M$21,MATCH(M$7,Actuals!$A$5:$A$21,0),MATCH($A17,Actuals!$B$4:$M$4,0)))</f>
        <v>10</v>
      </c>
      <c r="O17" s="150">
        <f>IF(Actuals!I$77="","",N17-M17)</f>
        <v>-1</v>
      </c>
      <c r="P17" s="169">
        <f t="shared" si="2"/>
        <v>0.90909090909090906</v>
      </c>
      <c r="Q17" s="171"/>
      <c r="R17" s="168">
        <f>INDEX('Goals-1'!$B$4:$P$18,MATCH(R$7,'Goals-1'!$A$4:$A$18),MATCH($A17,'Goals-1'!$B$3:$P$3,0))</f>
        <v>10</v>
      </c>
      <c r="S17" s="167">
        <f>IF(INDEX(Actuals!$B$5:$M$21,MATCH(R$7,Actuals!$A$5:$A$21,0),MATCH($A17,Actuals!$B$4:$M$4,0))="","",INDEX(Actuals!$B$5:$M$21,MATCH(R$7,Actuals!$A$5:$A$21,0),MATCH($A17,Actuals!$B$4:$M$4,0)))</f>
        <v>10</v>
      </c>
      <c r="T17" s="150">
        <f>IF(Actuals!I$78="","",S17-R17)</f>
        <v>0</v>
      </c>
      <c r="U17" s="169">
        <f t="shared" si="3"/>
        <v>1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12</v>
      </c>
      <c r="Y17" s="150">
        <f>IF(Actuals!I$79="","",X17-W17)</f>
        <v>-1</v>
      </c>
      <c r="Z17" s="169">
        <f t="shared" si="4"/>
        <v>0.92307692307692313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98</v>
      </c>
      <c r="D22" s="167">
        <f>SUM(D10:D21)</f>
        <v>42</v>
      </c>
      <c r="E22" s="150">
        <f>IF(D22="","",D22-C22)</f>
        <v>-56</v>
      </c>
      <c r="F22" s="169">
        <f>IF(D22="0","",D22/C22)</f>
        <v>0.42857142857142855</v>
      </c>
      <c r="G22" s="170"/>
      <c r="H22" s="175">
        <f>SUM(H10:H21)</f>
        <v>152</v>
      </c>
      <c r="I22" s="167">
        <f>SUM(I10:I21)</f>
        <v>101</v>
      </c>
      <c r="J22" s="150">
        <f>IF(I22="","",I22-H22)</f>
        <v>-51</v>
      </c>
      <c r="K22" s="169">
        <f>IF(I22="0","",I22/H22)</f>
        <v>0.66447368421052633</v>
      </c>
      <c r="L22" s="170"/>
      <c r="M22" s="175">
        <f>SUM(M10:M21)</f>
        <v>125</v>
      </c>
      <c r="N22" s="167">
        <f>SUM(N10:N21)</f>
        <v>114</v>
      </c>
      <c r="O22" s="150">
        <f>IF(N22="","",N22-M22)</f>
        <v>-11</v>
      </c>
      <c r="P22" s="169">
        <f>IF(N22="0","",N22/M22)</f>
        <v>0.91200000000000003</v>
      </c>
      <c r="Q22" s="170"/>
      <c r="R22" s="175">
        <f>SUM(R10:R21)</f>
        <v>109</v>
      </c>
      <c r="S22" s="167">
        <f>SUM(S10:S21)</f>
        <v>30</v>
      </c>
      <c r="T22" s="150">
        <f>IF(S22="","",S22-R22)</f>
        <v>-79</v>
      </c>
      <c r="U22" s="169">
        <f>IF(S22="0","",S22/R22)</f>
        <v>0.27522935779816515</v>
      </c>
      <c r="V22" s="170"/>
      <c r="W22" s="175">
        <f>SUM(W10:W21)</f>
        <v>149</v>
      </c>
      <c r="X22" s="167">
        <f>SUM(X10:X21)</f>
        <v>43</v>
      </c>
      <c r="Y22" s="150">
        <f>IF(X22="","",X22-W22)</f>
        <v>-106</v>
      </c>
      <c r="Z22" s="169">
        <f>IF(X22="0","",X22/W22)</f>
        <v>0.28859060402684567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656</v>
      </c>
      <c r="C26" s="168">
        <f>IFERROR((C13+C14+C15),"")</f>
        <v>27</v>
      </c>
      <c r="D26" s="177">
        <f>IFERROR(D13+D14+D15,"")</f>
        <v>30</v>
      </c>
      <c r="E26" s="268">
        <f>IFERROR(E13+E14+E15,"")</f>
        <v>3</v>
      </c>
      <c r="F26" s="169">
        <f>IF(OR(D26="",D26=0),"",D26/C26)</f>
        <v>1.1111111111111112</v>
      </c>
      <c r="G26" s="176"/>
      <c r="H26" s="168">
        <f>IFERROR((H13+H14+H15),"")</f>
        <v>35</v>
      </c>
      <c r="I26" s="168">
        <f>IFERROR(I13+I14+I15,"")</f>
        <v>26</v>
      </c>
      <c r="J26" s="268">
        <f>IFERROR(J13+J14+J15,"")</f>
        <v>-9</v>
      </c>
      <c r="K26" s="169">
        <f>IF(OR(I26="",I26=0),"",I26/H26)</f>
        <v>0.74285714285714288</v>
      </c>
      <c r="L26" s="176"/>
      <c r="M26" s="168">
        <f>IFERROR((M13+M14+M15),"")</f>
        <v>29</v>
      </c>
      <c r="N26" s="168">
        <f>IFERROR(N13+N14+N15,"")</f>
        <v>35</v>
      </c>
      <c r="O26" s="268">
        <f>IFERROR(O13+O14+O15,"")</f>
        <v>6</v>
      </c>
      <c r="P26" s="169">
        <f>IF(OR(N26="",N26=0),"",N26/M26)</f>
        <v>1.2068965517241379</v>
      </c>
      <c r="Q26" s="176"/>
      <c r="R26" s="168">
        <f>IFERROR((R13+R14+R15),"")</f>
        <v>29</v>
      </c>
      <c r="S26" s="168">
        <f>IFERROR(S13+S14+S15,"")</f>
        <v>10</v>
      </c>
      <c r="T26" s="268">
        <f>IFERROR(T13+T14+T15,"")</f>
        <v>-19</v>
      </c>
      <c r="U26" s="169">
        <f>IF(OR(S26="",S26=0),"",S26/R26)</f>
        <v>0.34482758620689657</v>
      </c>
      <c r="V26" s="176"/>
      <c r="W26" s="168">
        <f>IFERROR((W13+W14+W15),"")</f>
        <v>34</v>
      </c>
      <c r="X26" s="168">
        <f>IFERROR(X13+X14+X15,"")</f>
        <v>15</v>
      </c>
      <c r="Y26" s="268">
        <f>IFERROR(Y13+Y14+Y15,"")</f>
        <v>-19</v>
      </c>
      <c r="Z26" s="169">
        <f>IF(OR(X26="",X26=0),"",X26/W26)</f>
        <v>0.44117647058823528</v>
      </c>
      <c r="AA26" s="176"/>
    </row>
    <row r="27" spans="1:27">
      <c r="A27" s="131" t="s">
        <v>656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1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5</v>
      </c>
      <c r="AA34" s="176"/>
    </row>
    <row r="35" spans="1:27">
      <c r="A35" s="131" t="s">
        <v>887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0.75</v>
      </c>
      <c r="G38" s="176"/>
      <c r="H38" s="114">
        <f>H34/H$32</f>
        <v>0.45454545454545453</v>
      </c>
      <c r="L38" s="176"/>
      <c r="M38" s="114">
        <f>M34/M$32</f>
        <v>0.1111111111111111</v>
      </c>
      <c r="Q38" s="176"/>
      <c r="R38" s="114">
        <f>R34/R$32</f>
        <v>0.33333333333333331</v>
      </c>
      <c r="V38" s="176"/>
      <c r="W38" s="114">
        <f>W34/W$32</f>
        <v>0.55555555555555558</v>
      </c>
      <c r="AA38" s="176"/>
    </row>
    <row r="39" spans="1:27">
      <c r="A39" s="131" t="s">
        <v>887</v>
      </c>
      <c r="C39" s="114">
        <f>C35/C$32</f>
        <v>1.25</v>
      </c>
      <c r="G39" s="176"/>
      <c r="H39" s="114">
        <f>H35/H$32</f>
        <v>1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0.88888888888888884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23</v>
      </c>
      <c r="L44" s="176"/>
      <c r="M44" s="129">
        <f>COUNTIFS(Council_Data!$J$4:$J$879,"&gt;0",Council_Data!$D$4:$D$879,M7)</f>
        <v>14</v>
      </c>
      <c r="Q44" s="176"/>
      <c r="R44" s="129">
        <f>COUNTIFS(Council_Data!$J$4:$J$879,"&gt;0",Council_Data!$D$4:$D$879,R7)</f>
        <v>15</v>
      </c>
      <c r="V44" s="176"/>
      <c r="W44" s="129">
        <f>COUNTIFS(Council_Data!$J$4:$J$879,"&gt;0",Council_Data!$D$4:$D$879,W7)</f>
        <v>22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FEB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42</v>
      </c>
      <c r="G57" s="176"/>
      <c r="I57" s="182">
        <f>SUMIF(Council_Data!$D$4:$D$879,H7,Council_Data!$J$4:$J$879)</f>
        <v>92</v>
      </c>
      <c r="L57" s="176"/>
      <c r="N57" s="182">
        <f>SUMIF(Council_Data!$D$4:$D$879,M7,Council_Data!$J$4:$J$879)</f>
        <v>114</v>
      </c>
      <c r="Q57" s="176"/>
      <c r="S57" s="182">
        <f>SUMIF(Council_Data!$D$4:$D$879,R7,Council_Data!$J$4:$J$879)</f>
        <v>32</v>
      </c>
      <c r="V57" s="176"/>
      <c r="X57" s="182">
        <f>SUMIF(Council_Data!$D$4:$D$879,W7,Council_Data!$J$4:$J$879)</f>
        <v>43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3217</v>
      </c>
      <c r="B3" t="str">
        <f>IF(ISNA(VLOOKUP($A3,Councils!$B$6:$AE$874,3,0)),0,VLOOKUP($A3,Councils!$B$6:$AE$874,3,0))</f>
        <v>Dickinson</v>
      </c>
      <c r="C3">
        <f>IF(ISNA(VLOOKUP($A3,Councils!$B$6:$AE$874,4,0)),0,VLOOKUP($A3,Councils!$B$6:$AE$874,4,0))</f>
        <v>207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0.41666666666666669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IF(ISNA(VLOOKUP($A4,Councils!$B$6:$AE$874,3,0)),0,VLOOKUP($A4,Councils!$B$6:$AE$874,3,0))</f>
        <v>La Marque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IF(ISNA(VLOOKUP($A5,Councils!$B$6:$AE$874,3,0)),0,VLOOKUP($A5,Councils!$B$6:$AE$874,3,0))</f>
        <v>League City</v>
      </c>
      <c r="C5">
        <f>IF(ISNA(VLOOKUP($A5,Councils!$B$6:$AE$874,4,0)),0,VLOOKUP($A5,Councils!$B$6:$AE$874,4,0))</f>
        <v>212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IF(ISNA(VLOOKUP($A6,Councils!$B$6:$AE$874,3,0)),0,VLOOKUP($A6,Councils!$B$6:$AE$874,3,0))</f>
        <v>Hitchcock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0.27272727272727271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5155</v>
      </c>
      <c r="B3" t="str">
        <f>IF(ISNA(VLOOKUP($A3,Councils!$B$6:$AE$874,3,0)),0,VLOOKUP($A3,Councils!$B$6:$AE$874,3,0))</f>
        <v>Angleton</v>
      </c>
      <c r="C3">
        <f>IF(ISNA(VLOOKUP($A3,Councils!$B$6:$AE$874,4,0)),0,VLOOKUP($A3,Councils!$B$6:$AE$874,4,0))</f>
        <v>189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IF(ISNA(VLOOKUP($A4,Councils!$B$6:$AE$874,3,0)),0,VLOOKUP($A4,Councils!$B$6:$AE$874,3,0))</f>
        <v>Alvin Manvel</v>
      </c>
      <c r="C4">
        <f>IF(ISNA(VLOOKUP($A4,Councils!$B$6:$AE$874,4,0)),0,VLOOKUP($A4,Councils!$B$6:$AE$874,4,0))</f>
        <v>225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IF(ISNA(VLOOKUP($A5,Councils!$B$6:$AE$874,3,0)),0,VLOOKUP($A5,Councils!$B$6:$AE$874,3,0))</f>
        <v>Danbury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12632</v>
      </c>
      <c r="B3" t="str">
        <f>IF(ISNA(VLOOKUP($A3,Councils!$B$6:$AE$874,3,0)),0,VLOOKUP($A3,Councils!$B$6:$AE$874,3,0))</f>
        <v>Richmond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IF(ISNA(VLOOKUP($A4,Councils!$B$6:$AE$874,3,0)),0,VLOOKUP($A4,Councils!$B$6:$AE$874,3,0))</f>
        <v>Rosenberg</v>
      </c>
      <c r="C4">
        <f>IF(ISNA(VLOOKUP($A4,Councils!$B$6:$AE$874,4,0)),0,VLOOKUP($A4,Councils!$B$6:$AE$874,4,0))</f>
        <v>75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IF(ISNA(VLOOKUP($A5,Councils!$B$6:$AE$874,3,0)),0,VLOOKUP($A5,Councils!$B$6:$AE$874,3,0))</f>
        <v>Rosenberg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 t="shared" ref="K5" si="0"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5232</v>
      </c>
      <c r="B3" t="str">
        <f>IF(ISNA(VLOOKUP($A3,Councils!$B$6:$AE$874,3,0)),0,VLOOKUP($A3,Councils!$B$6:$AE$874,3,0))</f>
        <v>La Porte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IF(ISNA(VLOOKUP($A4,Councils!$B$6:$AE$874,3,0)),0,VLOOKUP($A4,Councils!$B$6:$AE$874,3,0))</f>
        <v>Nassau Bay</v>
      </c>
      <c r="C4">
        <f>IF(ISNA(VLOOKUP($A4,Councils!$B$6:$AE$874,4,0)),0,VLOOKUP($A4,Councils!$B$6:$AE$874,4,0))</f>
        <v>179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19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19</v>
      </c>
      <c r="H4">
        <f>IF(ISNA(VLOOKUP($A4,Councils!$B$6:$AE$874,9,0)),0,VLOOKUP($A4,Councils!$B$6:$AE$874,9,0))</f>
        <v>23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23</v>
      </c>
      <c r="K4" s="63">
        <f>IFERROR(J4/D4,0)</f>
        <v>2.2999999999999998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166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116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1.6666666666666667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787</v>
      </c>
      <c r="B3" t="str">
        <f>IF(ISNA(VLOOKUP($A3,Councils!$B$6:$AE$874,3,0)),0,VLOOKUP($A3,Councils!$B$6:$AE$874,3,0))</f>
        <v>Galveston</v>
      </c>
      <c r="C3">
        <f>IF(ISNA(VLOOKUP($A3,Councils!$B$6:$AE$874,4,0)),0,VLOOKUP($A3,Councils!$B$6:$AE$874,4,0))</f>
        <v>201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IF(ISNA(VLOOKUP($A4,Councils!$B$6:$AE$874,3,0)),0,VLOOKUP($A4,Councils!$B$6:$AE$874,3,0))</f>
        <v>Galveston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IF(ISNA(VLOOKUP($A5,Councils!$B$6:$AE$874,3,0)),0,VLOOKUP($A5,Councils!$B$6:$AE$874,3,0))</f>
        <v>Galveston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IF(ISNA(VLOOKUP($A6,Councils!$B$6:$AE$874,3,0)),0,VLOOKUP($A6,Councils!$B$6:$AE$874,3,0))</f>
        <v>Galveston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79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4577</v>
      </c>
      <c r="B3" t="str">
        <f>IF(ISNA(VLOOKUP($A3,Councils!$B$6:$AE$874,3,0)),0,VLOOKUP($A3,Councils!$B$6:$AE$874,3,0))</f>
        <v>Houston S</v>
      </c>
      <c r="C3">
        <f>IF(ISNA(VLOOKUP($A3,Councils!$B$6:$AE$874,4,0)),0,VLOOKUP($A3,Councils!$B$6:$AE$874,4,0))</f>
        <v>197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IF(ISNA(VLOOKUP($A4,Councils!$B$6:$AE$874,3,0)),0,VLOOKUP($A4,Councils!$B$6:$AE$874,3,0))</f>
        <v>Pearland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1.0666666666666667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1.4285714285714286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2801</v>
      </c>
      <c r="B3" t="str">
        <f>IF(ISNA(VLOOKUP($A3,Councils!$B$6:$AE$874,3,0)),0,VLOOKUP($A3,Councils!$B$6:$AE$874,3,0))</f>
        <v>Rosenberg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 t="shared" ref="K3:K6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IF(ISNA(VLOOKUP($A4,Councils!$B$6:$AE$874,3,0)),0,VLOOKUP($A4,Councils!$B$6:$AE$874,3,0))</f>
        <v>Needville</v>
      </c>
      <c r="C4">
        <f>IF(ISNA(VLOOKUP($A4,Councils!$B$6:$AE$874,4,0)),0,VLOOKUP($A4,Councils!$B$6:$AE$874,4,0))</f>
        <v>244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11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11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 t="shared" si="0"/>
        <v>0.9285714285714286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 t="shared" si="0"/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1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IF(ISNA(VLOOKUP($A6,Councils!$B$6:$AE$874,3,0)),0,VLOOKUP($A6,Councils!$B$6:$AE$874,3,0))</f>
        <v>Richmond</v>
      </c>
      <c r="C6">
        <f>IF(ISNA(VLOOKUP($A6,Councils!$B$6:$AE$874,4,0)),0,VLOOKUP($A6,Councils!$B$6:$AE$874,4,0))</f>
        <v>198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 t="shared" si="0"/>
        <v>0.18181818181818182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-2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6859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IF(ISNA(VLOOKUP($A6,Councils!$B$6:$AE$874,3,0)),0,VLOOKUP($A6,Councils!$B$6:$AE$874,3,0))</f>
        <v>South 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11662</v>
      </c>
      <c r="B3" t="str">
        <f>IF(ISNA(VLOOKUP($A3,Councils!$B$6:$AE$874,3,0)),0,VLOOKUP($A3,Councils!$B$6:$AE$874,3,0))</f>
        <v>Galena Park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45351</v>
      </c>
    </row>
    <row r="2" spans="1:20" s="71" customFormat="1" ht="33.75">
      <c r="A2" s="71" t="s">
        <v>593</v>
      </c>
      <c r="B2" s="71" t="s">
        <v>614</v>
      </c>
      <c r="C2" s="72" t="s">
        <v>1036</v>
      </c>
      <c r="D2" s="72" t="s">
        <v>718</v>
      </c>
      <c r="E2" s="72" t="s">
        <v>717</v>
      </c>
      <c r="F2" s="72" t="s">
        <v>719</v>
      </c>
      <c r="G2" s="72" t="s">
        <v>720</v>
      </c>
      <c r="H2" s="72" t="s">
        <v>721</v>
      </c>
      <c r="I2" s="72" t="s">
        <v>722</v>
      </c>
      <c r="J2" s="72" t="s">
        <v>723</v>
      </c>
      <c r="K2" s="73" t="s">
        <v>807</v>
      </c>
      <c r="L2" s="72" t="s">
        <v>725</v>
      </c>
      <c r="M2" s="72" t="s">
        <v>726</v>
      </c>
      <c r="N2" s="72" t="s">
        <v>727</v>
      </c>
      <c r="O2" s="72" t="s">
        <v>728</v>
      </c>
      <c r="P2" s="72" t="s">
        <v>729</v>
      </c>
      <c r="Q2" s="72" t="s">
        <v>730</v>
      </c>
      <c r="R2" s="72" t="s">
        <v>731</v>
      </c>
      <c r="S2" s="72" t="s">
        <v>808</v>
      </c>
      <c r="T2" s="72" t="s">
        <v>613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5</v>
      </c>
      <c r="F4">
        <f>SUMIF(Council_Data!$V$4:$V$869,$A4,Council_Data!$H$4:$H$869)</f>
        <v>0</v>
      </c>
      <c r="G4">
        <f>SUMIF(Council_Data!$V$4:$V$869,$A4,Council_Data!$I$4:$I$869)</f>
        <v>5</v>
      </c>
      <c r="H4">
        <f>SUMIF(Council_Data!$V$4:$V$869,$A4,Council_Data!$J$4:$J$869)</f>
        <v>12</v>
      </c>
      <c r="I4">
        <f>SUMIF(Council_Data!$V$4:$V$869,$A4,Council_Data!$K$4:$K$869)</f>
        <v>0</v>
      </c>
      <c r="J4">
        <f>SUMIF(Council_Data!$V$4:$V$869,$A4,Council_Data!$L$4:$L$869)</f>
        <v>12</v>
      </c>
      <c r="K4" s="63">
        <f t="shared" ref="K4:K63" si="2">IFERROR(J4/D4,0)</f>
        <v>0.8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0</v>
      </c>
      <c r="Q4">
        <f>SUMIF(Council_Data!$V$4:$V$869,$A4,Council_Data!$S$4:$S$869)</f>
        <v>1</v>
      </c>
      <c r="R4">
        <f>SUMIF(Council_Data!$V$4:$V$869,$A4,Council_Data!$T$4:$T$869)</f>
        <v>-1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5</v>
      </c>
      <c r="F5">
        <f>SUMIF(Council_Data!$V$4:$V$869,$A5,Council_Data!$H$4:$H$869)</f>
        <v>0</v>
      </c>
      <c r="G5">
        <f>SUMIF(Council_Data!$V$4:$V$869,$A5,Council_Data!$I$4:$I$869)</f>
        <v>5</v>
      </c>
      <c r="H5">
        <f>SUMIF(Council_Data!$V$4:$V$869,$A5,Council_Data!$J$4:$J$869)</f>
        <v>7</v>
      </c>
      <c r="I5">
        <f>SUMIF(Council_Data!$V$4:$V$869,$A5,Council_Data!$K$4:$K$869)</f>
        <v>0</v>
      </c>
      <c r="J5">
        <f>SUMIF(Council_Data!$V$4:$V$869,$A5,Council_Data!$L$4:$L$869)</f>
        <v>7</v>
      </c>
      <c r="K5" s="63">
        <f t="shared" si="2"/>
        <v>0.63636363636363635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1</v>
      </c>
      <c r="F6">
        <f>SUMIF(Council_Data!$V$4:$V$869,$A6,Council_Data!$H$4:$H$869)</f>
        <v>0</v>
      </c>
      <c r="G6">
        <f>SUMIF(Council_Data!$V$4:$V$869,$A6,Council_Data!$I$4:$I$869)</f>
        <v>1</v>
      </c>
      <c r="H6">
        <f>SUMIF(Council_Data!$V$4:$V$869,$A6,Council_Data!$J$4:$J$869)</f>
        <v>13</v>
      </c>
      <c r="I6">
        <f>SUMIF(Council_Data!$V$4:$V$869,$A6,Council_Data!$K$4:$K$869)</f>
        <v>0</v>
      </c>
      <c r="J6">
        <f>SUMIF(Council_Data!$V$4:$V$869,$A6,Council_Data!$L$4:$L$869)</f>
        <v>13</v>
      </c>
      <c r="K6" s="63">
        <f t="shared" si="2"/>
        <v>0.52</v>
      </c>
      <c r="L6">
        <f>ROUND(SUMIF(Council_Data!$V$4:$V$869,$A6,Council_Data!$N$4:$N$869)*0.7,0)</f>
        <v>0</v>
      </c>
      <c r="M6">
        <f>SUMIF(Council_Data!$V$4:$V$869,$A6,Council_Data!$O$4:$O$869)</f>
        <v>2</v>
      </c>
      <c r="N6">
        <f>SUMIF(Council_Data!$V$4:$V$869,$A6,Council_Data!$P$4:$P$869)</f>
        <v>0</v>
      </c>
      <c r="O6">
        <f>SUMIF(Council_Data!$V$4:$V$869,$A6,Council_Data!$Q$4:$Q$869)</f>
        <v>2</v>
      </c>
      <c r="P6">
        <f>SUMIF(Council_Data!$V$4:$V$869,$A6,Council_Data!$R$4:$R$869)</f>
        <v>3</v>
      </c>
      <c r="Q6">
        <f>SUMIF(Council_Data!$V$4:$V$869,$A6,Council_Data!$S$4:$S$869)</f>
        <v>1</v>
      </c>
      <c r="R6">
        <f>SUMIF(Council_Data!$V$4:$V$869,$A6,Council_Data!$T$4:$T$869)</f>
        <v>2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1</v>
      </c>
      <c r="F7">
        <f>SUMIF(Council_Data!$V$4:$V$869,$A7,Council_Data!$H$4:$H$869)</f>
        <v>0</v>
      </c>
      <c r="G7">
        <f>SUMIF(Council_Data!$V$4:$V$869,$A7,Council_Data!$I$4:$I$869)</f>
        <v>1</v>
      </c>
      <c r="H7">
        <f>SUMIF(Council_Data!$V$4:$V$869,$A7,Council_Data!$J$4:$J$869)</f>
        <v>5</v>
      </c>
      <c r="I7">
        <f>SUMIF(Council_Data!$V$4:$V$869,$A7,Council_Data!$K$4:$K$869)</f>
        <v>0</v>
      </c>
      <c r="J7">
        <f>SUMIF(Council_Data!$V$4:$V$869,$A7,Council_Data!$L$4:$L$869)</f>
        <v>5</v>
      </c>
      <c r="K7" s="63">
        <f t="shared" si="2"/>
        <v>0.35714285714285715</v>
      </c>
      <c r="L7">
        <f>ROUND(SUMIF(Council_Data!$V$4:$V$869,$A7,Council_Data!$N$4:$N$869)*0.7,0)</f>
        <v>0</v>
      </c>
      <c r="M7">
        <f>SUMIF(Council_Data!$V$4:$V$869,$A7,Council_Data!$O$4:$O$869)</f>
        <v>0</v>
      </c>
      <c r="N7">
        <f>SUMIF(Council_Data!$V$4:$V$869,$A7,Council_Data!$P$4:$P$869)</f>
        <v>1</v>
      </c>
      <c r="O7">
        <f>SUMIF(Council_Data!$V$4:$V$869,$A7,Council_Data!$Q$4:$Q$869)</f>
        <v>-1</v>
      </c>
      <c r="P7">
        <f>SUMIF(Council_Data!$V$4:$V$869,$A7,Council_Data!$R$4:$R$869)</f>
        <v>2</v>
      </c>
      <c r="Q7">
        <f>SUMIF(Council_Data!$V$4:$V$869,$A7,Council_Data!$S$4:$S$869)</f>
        <v>2</v>
      </c>
      <c r="R7">
        <f>SUMIF(Council_Data!$V$4:$V$869,$A7,Council_Data!$T$4:$T$869)</f>
        <v>0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3</v>
      </c>
      <c r="F8">
        <f>SUMIF(Council_Data!$V$4:$V$869,$A8,Council_Data!$H$4:$H$869)</f>
        <v>0</v>
      </c>
      <c r="G8">
        <f>SUMIF(Council_Data!$V$4:$V$869,$A8,Council_Data!$I$4:$I$869)</f>
        <v>3</v>
      </c>
      <c r="H8">
        <f>SUMIF(Council_Data!$V$4:$V$869,$A8,Council_Data!$J$4:$J$869)</f>
        <v>12</v>
      </c>
      <c r="I8">
        <f>SUMIF(Council_Data!$V$4:$V$869,$A8,Council_Data!$K$4:$K$869)</f>
        <v>0</v>
      </c>
      <c r="J8">
        <f>SUMIF(Council_Data!$V$4:$V$869,$A8,Council_Data!$L$4:$L$869)</f>
        <v>12</v>
      </c>
      <c r="K8" s="63">
        <f t="shared" si="2"/>
        <v>0.8571428571428571</v>
      </c>
      <c r="L8">
        <f>ROUND(SUMIF(Council_Data!$V$4:$V$869,$A8,Council_Data!$N$4:$N$869)*0.7,0)</f>
        <v>0</v>
      </c>
      <c r="M8">
        <f>SUMIF(Council_Data!$V$4:$V$869,$A8,Council_Data!$O$4:$O$869)</f>
        <v>1</v>
      </c>
      <c r="N8">
        <f>SUMIF(Council_Data!$V$4:$V$869,$A8,Council_Data!$P$4:$P$869)</f>
        <v>0</v>
      </c>
      <c r="O8">
        <f>SUMIF(Council_Data!$V$4:$V$869,$A8,Council_Data!$Q$4:$Q$869)</f>
        <v>1</v>
      </c>
      <c r="P8">
        <f>SUMIF(Council_Data!$V$4:$V$869,$A8,Council_Data!$R$4:$R$869)</f>
        <v>1</v>
      </c>
      <c r="Q8">
        <f>SUMIF(Council_Data!$V$4:$V$869,$A8,Council_Data!$S$4:$S$869)</f>
        <v>0</v>
      </c>
      <c r="R8">
        <f>SUMIF(Council_Data!$V$4:$V$869,$A8,Council_Data!$T$4:$T$869)</f>
        <v>1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0</v>
      </c>
      <c r="F9">
        <f>SUMIF(Council_Data!$V$4:$V$869,$A9,Council_Data!$H$4:$H$869)</f>
        <v>0</v>
      </c>
      <c r="G9">
        <f>SUMIF(Council_Data!$V$4:$V$869,$A9,Council_Data!$I$4:$I$869)</f>
        <v>0</v>
      </c>
      <c r="H9">
        <f>SUMIF(Council_Data!$V$4:$V$869,$A9,Council_Data!$J$4:$J$869)</f>
        <v>13</v>
      </c>
      <c r="I9">
        <f>SUMIF(Council_Data!$V$4:$V$869,$A9,Council_Data!$K$4:$K$869)</f>
        <v>0</v>
      </c>
      <c r="J9">
        <f>SUMIF(Council_Data!$V$4:$V$869,$A9,Council_Data!$L$4:$L$869)</f>
        <v>13</v>
      </c>
      <c r="K9" s="63">
        <f t="shared" si="2"/>
        <v>0.8666666666666667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1</v>
      </c>
      <c r="R9">
        <f>SUMIF(Council_Data!$V$4:$V$869,$A9,Council_Data!$T$4:$T$869)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0</v>
      </c>
      <c r="F10">
        <f>SUMIF(Council_Data!$V$4:$V$869,$A10,Council_Data!$H$4:$H$869)</f>
        <v>0</v>
      </c>
      <c r="G10">
        <f>SUMIF(Council_Data!$V$4:$V$869,$A10,Council_Data!$I$4:$I$869)</f>
        <v>0</v>
      </c>
      <c r="H10">
        <f>SUMIF(Council_Data!$V$4:$V$869,$A10,Council_Data!$J$4:$J$869)</f>
        <v>9</v>
      </c>
      <c r="I10">
        <f>SUMIF(Council_Data!$V$4:$V$869,$A10,Council_Data!$K$4:$K$869)</f>
        <v>0</v>
      </c>
      <c r="J10">
        <f>SUMIF(Council_Data!$V$4:$V$869,$A10,Council_Data!$L$4:$L$869)</f>
        <v>9</v>
      </c>
      <c r="K10" s="63">
        <f t="shared" si="2"/>
        <v>0.81818181818181823</v>
      </c>
      <c r="L10">
        <f>ROUND(SUMIF(Council_Data!$V$4:$V$869,$A10,Council_Data!$N$4:$N$869)*0.7,0)</f>
        <v>0</v>
      </c>
      <c r="M10">
        <f>SUMIF(Council_Data!$V$4:$V$869,$A10,Council_Data!$O$4:$O$869)</f>
        <v>0</v>
      </c>
      <c r="N10">
        <f>SUMIF(Council_Data!$V$4:$V$869,$A10,Council_Data!$P$4:$P$869)</f>
        <v>0</v>
      </c>
      <c r="O10">
        <f>SUMIF(Council_Data!$V$4:$V$869,$A10,Council_Data!$Q$4:$Q$869)</f>
        <v>0</v>
      </c>
      <c r="P10">
        <f>SUMIF(Council_Data!$V$4:$V$869,$A10,Council_Data!$R$4:$R$869)</f>
        <v>5</v>
      </c>
      <c r="Q10">
        <f>SUMIF(Council_Data!$V$4:$V$869,$A10,Council_Data!$S$4:$S$869)</f>
        <v>0</v>
      </c>
      <c r="R10">
        <f>SUMIF(Council_Data!$V$4:$V$869,$A10,Council_Data!$T$4:$T$869)</f>
        <v>5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0</v>
      </c>
      <c r="F11">
        <f>SUMIF(Council_Data!$V$4:$V$869,$A11,Council_Data!$H$4:$H$869)</f>
        <v>0</v>
      </c>
      <c r="G11">
        <f>SUMIF(Council_Data!$V$4:$V$869,$A11,Council_Data!$I$4:$I$869)</f>
        <v>0</v>
      </c>
      <c r="H11">
        <f>SUMIF(Council_Data!$V$4:$V$869,$A11,Council_Data!$J$4:$J$869)</f>
        <v>14</v>
      </c>
      <c r="I11">
        <f>SUMIF(Council_Data!$V$4:$V$869,$A11,Council_Data!$K$4:$K$869)</f>
        <v>0</v>
      </c>
      <c r="J11">
        <f>SUMIF(Council_Data!$V$4:$V$869,$A11,Council_Data!$L$4:$L$869)</f>
        <v>14</v>
      </c>
      <c r="K11" s="63">
        <f t="shared" si="2"/>
        <v>1.1666666666666667</v>
      </c>
      <c r="L11">
        <f>ROUND(SUMIF(Council_Data!$V$4:$V$869,$A11,Council_Data!$N$4:$N$869)*0.7,0)</f>
        <v>0</v>
      </c>
      <c r="M11">
        <f>SUMIF(Council_Data!$V$4:$V$869,$A11,Council_Data!$O$4:$O$869)</f>
        <v>0</v>
      </c>
      <c r="N11">
        <f>SUMIF(Council_Data!$V$4:$V$869,$A11,Council_Data!$P$4:$P$869)</f>
        <v>0</v>
      </c>
      <c r="O11">
        <f>SUMIF(Council_Data!$V$4:$V$869,$A11,Council_Data!$Q$4:$Q$869)</f>
        <v>0</v>
      </c>
      <c r="P11">
        <f>SUMIF(Council_Data!$V$4:$V$869,$A11,Council_Data!$R$4:$R$869)</f>
        <v>2</v>
      </c>
      <c r="Q11">
        <f>SUMIF(Council_Data!$V$4:$V$869,$A11,Council_Data!$S$4:$S$869)</f>
        <v>1</v>
      </c>
      <c r="R11">
        <f>SUMIF(Council_Data!$V$4:$V$869,$A11,Council_Data!$T$4:$T$869)</f>
        <v>1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1</v>
      </c>
      <c r="I12">
        <f>SUMIF(Council_Data!$V$4:$V$869,$A12,Council_Data!$K$4:$K$869)</f>
        <v>0</v>
      </c>
      <c r="J12">
        <f>SUMIF(Council_Data!$V$4:$V$869,$A12,Council_Data!$L$4:$L$869)</f>
        <v>1</v>
      </c>
      <c r="K12" s="63">
        <f t="shared" si="2"/>
        <v>7.1428571428571425E-2</v>
      </c>
      <c r="L12">
        <f>ROUND(SUMIF(Council_Data!$V$4:$V$869,$A12,Council_Data!$N$4:$N$869)*0.7,0)</f>
        <v>0</v>
      </c>
      <c r="M12">
        <f>SUMIF(Council_Data!$V$4:$V$869,$A12,Council_Data!$O$4:$O$869)</f>
        <v>1</v>
      </c>
      <c r="N12">
        <f>SUMIF(Council_Data!$V$4:$V$869,$A12,Council_Data!$P$4:$P$869)</f>
        <v>0</v>
      </c>
      <c r="O12">
        <f>SUMIF(Council_Data!$V$4:$V$869,$A12,Council_Data!$Q$4:$Q$869)</f>
        <v>1</v>
      </c>
      <c r="P12">
        <f>SUMIF(Council_Data!$V$4:$V$869,$A12,Council_Data!$R$4:$R$869)</f>
        <v>2</v>
      </c>
      <c r="Q12">
        <f>SUMIF(Council_Data!$V$4:$V$869,$A12,Council_Data!$S$4:$S$869)</f>
        <v>0</v>
      </c>
      <c r="R12">
        <f>SUMIF(Council_Data!$V$4:$V$869,$A12,Council_Data!$T$4:$T$869)</f>
        <v>2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2</v>
      </c>
      <c r="I13">
        <f>SUMIF(Council_Data!$V$4:$V$869,$A13,Council_Data!$K$4:$K$869)</f>
        <v>0</v>
      </c>
      <c r="J13">
        <f>SUMIF(Council_Data!$V$4:$V$869,$A13,Council_Data!$L$4:$L$869)</f>
        <v>2</v>
      </c>
      <c r="K13" s="63">
        <f t="shared" si="2"/>
        <v>0.18181818181818182</v>
      </c>
      <c r="L13">
        <f>ROUND(SUMIF(Council_Data!$V$4:$V$869,$A13,Council_Data!$N$4:$N$869)*0.7,0)</f>
        <v>0</v>
      </c>
      <c r="M13">
        <f>SUMIF(Council_Data!$V$4:$V$869,$A13,Council_Data!$O$4:$O$869)</f>
        <v>0</v>
      </c>
      <c r="N13">
        <f>SUMIF(Council_Data!$V$4:$V$869,$A13,Council_Data!$P$4:$P$869)</f>
        <v>0</v>
      </c>
      <c r="O13">
        <f>SUMIF(Council_Data!$V$4:$V$869,$A13,Council_Data!$Q$4:$Q$869)</f>
        <v>0</v>
      </c>
      <c r="P13">
        <f>SUMIF(Council_Data!$V$4:$V$869,$A13,Council_Data!$R$4:$R$869)</f>
        <v>2</v>
      </c>
      <c r="Q13">
        <f>SUMIF(Council_Data!$V$4:$V$869,$A13,Council_Data!$S$4:$S$869)</f>
        <v>0</v>
      </c>
      <c r="R13">
        <f>SUMIF(Council_Data!$V$4:$V$869,$A13,Council_Data!$T$4:$T$869)</f>
        <v>2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1</v>
      </c>
      <c r="F14">
        <f>SUMIF(Council_Data!$V$4:$V$869,$A14,Council_Data!$H$4:$H$869)</f>
        <v>0</v>
      </c>
      <c r="G14">
        <f>SUMIF(Council_Data!$V$4:$V$869,$A14,Council_Data!$I$4:$I$869)</f>
        <v>1</v>
      </c>
      <c r="H14">
        <f>SUMIF(Council_Data!$V$4:$V$869,$A14,Council_Data!$J$4:$J$869)</f>
        <v>17</v>
      </c>
      <c r="I14">
        <f>SUMIF(Council_Data!$V$4:$V$869,$A14,Council_Data!$K$4:$K$869)</f>
        <v>0</v>
      </c>
      <c r="J14">
        <f>SUMIF(Council_Data!$V$4:$V$869,$A14,Council_Data!$L$4:$L$869)</f>
        <v>17</v>
      </c>
      <c r="K14" s="63">
        <f t="shared" si="2"/>
        <v>0.62962962962962965</v>
      </c>
      <c r="L14">
        <f>ROUND(SUMIF(Council_Data!$V$4:$V$869,$A14,Council_Data!$N$4:$N$869)*0.7,0)</f>
        <v>0</v>
      </c>
      <c r="M14">
        <f>SUMIF(Council_Data!$V$4:$V$869,$A14,Council_Data!$O$4:$O$869)</f>
        <v>0</v>
      </c>
      <c r="N14">
        <f>SUMIF(Council_Data!$V$4:$V$869,$A14,Council_Data!$P$4:$P$869)</f>
        <v>0</v>
      </c>
      <c r="O14">
        <f>SUMIF(Council_Data!$V$4:$V$869,$A14,Council_Data!$Q$4:$Q$869)</f>
        <v>0</v>
      </c>
      <c r="P14">
        <f>SUMIF(Council_Data!$V$4:$V$869,$A14,Council_Data!$R$4:$R$869)</f>
        <v>3</v>
      </c>
      <c r="Q14">
        <f>SUMIF(Council_Data!$V$4:$V$869,$A14,Council_Data!$S$4:$S$869)</f>
        <v>2</v>
      </c>
      <c r="R14">
        <f>SUMIF(Council_Data!$V$4:$V$869,$A14,Council_Data!$T$4:$T$869)</f>
        <v>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4</v>
      </c>
      <c r="F15">
        <f>SUMIF(Council_Data!$V$4:$V$869,$A15,Council_Data!$H$4:$H$869)</f>
        <v>0</v>
      </c>
      <c r="G15">
        <f>SUMIF(Council_Data!$V$4:$V$869,$A15,Council_Data!$I$4:$I$869)</f>
        <v>4</v>
      </c>
      <c r="H15">
        <f>SUMIF(Council_Data!$V$4:$V$869,$A15,Council_Data!$J$4:$J$869)</f>
        <v>15</v>
      </c>
      <c r="I15">
        <f>SUMIF(Council_Data!$V$4:$V$869,$A15,Council_Data!$K$4:$K$869)</f>
        <v>0</v>
      </c>
      <c r="J15">
        <f>SUMIF(Council_Data!$V$4:$V$869,$A15,Council_Data!$L$4:$L$869)</f>
        <v>15</v>
      </c>
      <c r="K15" s="63">
        <f t="shared" si="2"/>
        <v>0.83333333333333337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1</v>
      </c>
      <c r="O15">
        <f>SUMIF(Council_Data!$V$4:$V$869,$A15,Council_Data!$Q$4:$Q$869)</f>
        <v>-1</v>
      </c>
      <c r="P15">
        <f>SUMIF(Council_Data!$V$4:$V$869,$A15,Council_Data!$R$4:$R$869)</f>
        <v>1</v>
      </c>
      <c r="Q15">
        <f>SUMIF(Council_Data!$V$4:$V$869,$A15,Council_Data!$S$4:$S$869)</f>
        <v>2</v>
      </c>
      <c r="R15">
        <f>SUMIF(Council_Data!$V$4:$V$869,$A15,Council_Data!$T$4:$T$869)</f>
        <v>-1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2</v>
      </c>
      <c r="F16">
        <f>SUMIF(Council_Data!$V$4:$V$869,$A16,Council_Data!$H$4:$H$869)</f>
        <v>0</v>
      </c>
      <c r="G16">
        <f>SUMIF(Council_Data!$V$4:$V$869,$A16,Council_Data!$I$4:$I$869)</f>
        <v>2</v>
      </c>
      <c r="H16">
        <f>SUMIF(Council_Data!$V$4:$V$869,$A16,Council_Data!$J$4:$J$869)</f>
        <v>35</v>
      </c>
      <c r="I16">
        <f>SUMIF(Council_Data!$V$4:$V$869,$A16,Council_Data!$K$4:$K$869)</f>
        <v>0</v>
      </c>
      <c r="J16">
        <f>SUMIF(Council_Data!$V$4:$V$869,$A16,Council_Data!$L$4:$L$869)</f>
        <v>35</v>
      </c>
      <c r="K16" s="63">
        <f t="shared" si="2"/>
        <v>1.1666666666666667</v>
      </c>
      <c r="L16">
        <f>ROUND(SUMIF(Council_Data!$V$4:$V$869,$A16,Council_Data!$N$4:$N$869)*0.7,0)</f>
        <v>0</v>
      </c>
      <c r="M16">
        <f>SUMIF(Council_Data!$V$4:$V$869,$A16,Council_Data!$O$4:$O$869)</f>
        <v>0</v>
      </c>
      <c r="N16">
        <f>SUMIF(Council_Data!$V$4:$V$869,$A16,Council_Data!$P$4:$P$869)</f>
        <v>1</v>
      </c>
      <c r="O16">
        <f>SUMIF(Council_Data!$V$4:$V$869,$A16,Council_Data!$Q$4:$Q$869)</f>
        <v>-1</v>
      </c>
      <c r="P16">
        <f>SUMIF(Council_Data!$V$4:$V$869,$A16,Council_Data!$R$4:$R$869)</f>
        <v>6</v>
      </c>
      <c r="Q16">
        <f>SUMIF(Council_Data!$V$4:$V$869,$A16,Council_Data!$S$4:$S$869)</f>
        <v>6</v>
      </c>
      <c r="R16">
        <f>SUMIF(Council_Data!$V$4:$V$869,$A16,Council_Data!$T$4:$T$869)</f>
        <v>0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4</v>
      </c>
      <c r="F17">
        <f>SUMIF(Council_Data!$V$4:$V$869,$A17,Council_Data!$H$4:$H$869)</f>
        <v>0</v>
      </c>
      <c r="G17">
        <f>SUMIF(Council_Data!$V$4:$V$869,$A17,Council_Data!$I$4:$I$869)</f>
        <v>4</v>
      </c>
      <c r="H17">
        <f>SUMIF(Council_Data!$V$4:$V$869,$A17,Council_Data!$J$4:$J$869)</f>
        <v>57</v>
      </c>
      <c r="I17">
        <f>SUMIF(Council_Data!$V$4:$V$869,$A17,Council_Data!$K$4:$K$869)</f>
        <v>0</v>
      </c>
      <c r="J17">
        <f>SUMIF(Council_Data!$V$4:$V$869,$A17,Council_Data!$L$4:$L$869)</f>
        <v>57</v>
      </c>
      <c r="K17" s="63">
        <f t="shared" si="2"/>
        <v>2.5909090909090908</v>
      </c>
      <c r="L17">
        <f>ROUND(SUMIF(Council_Data!$V$4:$V$869,$A17,Council_Data!$N$4:$N$869)*0.7,0)</f>
        <v>0</v>
      </c>
      <c r="M17">
        <f>SUMIF(Council_Data!$V$4:$V$869,$A17,Council_Data!$O$4:$O$869)</f>
        <v>1</v>
      </c>
      <c r="N17">
        <f>SUMIF(Council_Data!$V$4:$V$869,$A17,Council_Data!$P$4:$P$869)</f>
        <v>0</v>
      </c>
      <c r="O17">
        <f>SUMIF(Council_Data!$V$4:$V$869,$A17,Council_Data!$Q$4:$Q$869)</f>
        <v>1</v>
      </c>
      <c r="P17">
        <f>SUMIF(Council_Data!$V$4:$V$869,$A17,Council_Data!$R$4:$R$869)</f>
        <v>9</v>
      </c>
      <c r="Q17">
        <f>SUMIF(Council_Data!$V$4:$V$869,$A17,Council_Data!$S$4:$S$869)</f>
        <v>3</v>
      </c>
      <c r="R17">
        <f>SUMIF(Council_Data!$V$4:$V$869,$A17,Council_Data!$T$4:$T$869)</f>
        <v>6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0</v>
      </c>
      <c r="F18">
        <f>SUMIF(Council_Data!$V$4:$V$869,$A18,Council_Data!$H$4:$H$869)</f>
        <v>0</v>
      </c>
      <c r="G18">
        <f>SUMIF(Council_Data!$V$4:$V$869,$A18,Council_Data!$I$4:$I$869)</f>
        <v>0</v>
      </c>
      <c r="H18">
        <f>SUMIF(Council_Data!$V$4:$V$869,$A18,Council_Data!$J$4:$J$869)</f>
        <v>4</v>
      </c>
      <c r="I18">
        <f>SUMIF(Council_Data!$V$4:$V$869,$A18,Council_Data!$K$4:$K$869)</f>
        <v>0</v>
      </c>
      <c r="J18">
        <f>SUMIF(Council_Data!$V$4:$V$869,$A18,Council_Data!$L$4:$L$869)</f>
        <v>4</v>
      </c>
      <c r="K18" s="63">
        <f t="shared" si="2"/>
        <v>0.30769230769230771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1</v>
      </c>
      <c r="Q18">
        <f>SUMIF(Council_Data!$V$4:$V$869,$A18,Council_Data!$S$4:$S$869)</f>
        <v>0</v>
      </c>
      <c r="R18">
        <f>SUMIF(Council_Data!$V$4:$V$869,$A18,Council_Data!$T$4:$T$869)</f>
        <v>1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2</v>
      </c>
      <c r="F19">
        <f>SUMIF(Council_Data!$V$4:$V$869,$A19,Council_Data!$H$4:$H$869)</f>
        <v>0</v>
      </c>
      <c r="G19">
        <f>SUMIF(Council_Data!$V$4:$V$869,$A19,Council_Data!$I$4:$I$869)</f>
        <v>2</v>
      </c>
      <c r="H19">
        <f>SUMIF(Council_Data!$V$4:$V$869,$A19,Council_Data!$J$4:$J$869)</f>
        <v>13</v>
      </c>
      <c r="I19">
        <f>SUMIF(Council_Data!$V$4:$V$869,$A19,Council_Data!$K$4:$K$869)</f>
        <v>0</v>
      </c>
      <c r="J19">
        <f>SUMIF(Council_Data!$V$4:$V$869,$A19,Council_Data!$L$4:$L$869)</f>
        <v>13</v>
      </c>
      <c r="K19" s="63">
        <f t="shared" si="2"/>
        <v>0.40625</v>
      </c>
      <c r="L19">
        <f>ROUND(SUMIF(Council_Data!$V$4:$V$869,$A19,Council_Data!$N$4:$N$869)*0.7,0)</f>
        <v>0</v>
      </c>
      <c r="M19">
        <f>SUMIF(Council_Data!$V$4:$V$869,$A19,Council_Data!$O$4:$O$869)</f>
        <v>2</v>
      </c>
      <c r="N19">
        <f>SUMIF(Council_Data!$V$4:$V$869,$A19,Council_Data!$P$4:$P$869)</f>
        <v>0</v>
      </c>
      <c r="O19">
        <f>SUMIF(Council_Data!$V$4:$V$869,$A19,Council_Data!$Q$4:$Q$869)</f>
        <v>2</v>
      </c>
      <c r="P19">
        <f>SUMIF(Council_Data!$V$4:$V$869,$A19,Council_Data!$R$4:$R$869)</f>
        <v>8</v>
      </c>
      <c r="Q19">
        <f>SUMIF(Council_Data!$V$4:$V$869,$A19,Council_Data!$S$4:$S$869)</f>
        <v>5</v>
      </c>
      <c r="R19">
        <f>SUMIF(Council_Data!$V$4:$V$869,$A19,Council_Data!$T$4:$T$869)</f>
        <v>3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1</v>
      </c>
      <c r="F20">
        <f>SUMIF(Council_Data!$V$4:$V$869,$A20,Council_Data!$H$4:$H$869)</f>
        <v>0</v>
      </c>
      <c r="G20">
        <f>SUMIF(Council_Data!$V$4:$V$869,$A20,Council_Data!$I$4:$I$869)</f>
        <v>1</v>
      </c>
      <c r="H20">
        <f>SUMIF(Council_Data!$V$4:$V$869,$A20,Council_Data!$J$4:$J$869)</f>
        <v>6</v>
      </c>
      <c r="I20">
        <f>SUMIF(Council_Data!$V$4:$V$869,$A20,Council_Data!$K$4:$K$869)</f>
        <v>0</v>
      </c>
      <c r="J20">
        <f>SUMIF(Council_Data!$V$4:$V$869,$A20,Council_Data!$L$4:$L$869)</f>
        <v>6</v>
      </c>
      <c r="K20" s="63">
        <f t="shared" si="2"/>
        <v>0.27272727272727271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1</v>
      </c>
      <c r="O20">
        <f>SUMIF(Council_Data!$V$4:$V$869,$A20,Council_Data!$Q$4:$Q$869)</f>
        <v>-1</v>
      </c>
      <c r="P20">
        <f>SUMIF(Council_Data!$V$4:$V$869,$A20,Council_Data!$R$4:$R$869)</f>
        <v>1</v>
      </c>
      <c r="Q20">
        <f>SUMIF(Council_Data!$V$4:$V$869,$A20,Council_Data!$S$4:$S$869)</f>
        <v>3</v>
      </c>
      <c r="R20">
        <f>SUMIF(Council_Data!$V$4:$V$869,$A20,Council_Data!$T$4:$T$869)</f>
        <v>-2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3</v>
      </c>
      <c r="F21">
        <f>SUMIF(Council_Data!$V$4:$V$869,$A21,Council_Data!$H$4:$H$869)</f>
        <v>0</v>
      </c>
      <c r="G21">
        <f>SUMIF(Council_Data!$V$4:$V$869,$A21,Council_Data!$I$4:$I$869)</f>
        <v>3</v>
      </c>
      <c r="H21">
        <f>SUMIF(Council_Data!$V$4:$V$869,$A21,Council_Data!$J$4:$J$869)</f>
        <v>6</v>
      </c>
      <c r="I21">
        <f>SUMIF(Council_Data!$V$4:$V$869,$A21,Council_Data!$K$4:$K$869)</f>
        <v>0</v>
      </c>
      <c r="J21">
        <f>SUMIF(Council_Data!$V$4:$V$869,$A21,Council_Data!$L$4:$L$869)</f>
        <v>6</v>
      </c>
      <c r="K21" s="63">
        <f t="shared" si="2"/>
        <v>0.25</v>
      </c>
      <c r="L21">
        <f>ROUND(SUMIF(Council_Data!$V$4:$V$869,$A21,Council_Data!$N$4:$N$869)*0.7,0)</f>
        <v>0</v>
      </c>
      <c r="M21">
        <f>SUMIF(Council_Data!$V$4:$V$869,$A21,Council_Data!$O$4:$O$869)</f>
        <v>0</v>
      </c>
      <c r="N21">
        <f>SUMIF(Council_Data!$V$4:$V$869,$A21,Council_Data!$P$4:$P$869)</f>
        <v>0</v>
      </c>
      <c r="O21">
        <f>SUMIF(Council_Data!$V$4:$V$869,$A21,Council_Data!$Q$4:$Q$869)</f>
        <v>0</v>
      </c>
      <c r="P21">
        <f>SUMIF(Council_Data!$V$4:$V$869,$A21,Council_Data!$R$4:$R$869)</f>
        <v>2</v>
      </c>
      <c r="Q21">
        <f>SUMIF(Council_Data!$V$4:$V$869,$A21,Council_Data!$S$4:$S$869)</f>
        <v>5</v>
      </c>
      <c r="R21">
        <f>SUMIF(Council_Data!$V$4:$V$869,$A21,Council_Data!$T$4:$T$869)</f>
        <v>-3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2</v>
      </c>
      <c r="F22">
        <f>SUMIF(Council_Data!$V$4:$V$869,$A22,Council_Data!$H$4:$H$869)</f>
        <v>0</v>
      </c>
      <c r="G22">
        <f>SUMIF(Council_Data!$V$4:$V$869,$A22,Council_Data!$I$4:$I$869)</f>
        <v>2</v>
      </c>
      <c r="H22">
        <f>SUMIF(Council_Data!$V$4:$V$869,$A22,Council_Data!$J$4:$J$869)</f>
        <v>32</v>
      </c>
      <c r="I22">
        <f>SUMIF(Council_Data!$V$4:$V$869,$A22,Council_Data!$K$4:$K$869)</f>
        <v>0</v>
      </c>
      <c r="J22">
        <f>SUMIF(Council_Data!$V$4:$V$869,$A22,Council_Data!$L$4:$L$869)</f>
        <v>32</v>
      </c>
      <c r="K22" s="63">
        <f t="shared" si="2"/>
        <v>1.032258064516129</v>
      </c>
      <c r="L22">
        <f>ROUND(SUMIF(Council_Data!$V$4:$V$869,$A22,Council_Data!$N$4:$N$869)*0.7,0)</f>
        <v>0</v>
      </c>
      <c r="M22">
        <f>SUMIF(Council_Data!$V$4:$V$869,$A22,Council_Data!$O$4:$O$869)</f>
        <v>1</v>
      </c>
      <c r="N22">
        <f>SUMIF(Council_Data!$V$4:$V$869,$A22,Council_Data!$P$4:$P$869)</f>
        <v>1</v>
      </c>
      <c r="O22">
        <f>SUMIF(Council_Data!$V$4:$V$869,$A22,Council_Data!$Q$4:$Q$869)</f>
        <v>0</v>
      </c>
      <c r="P22">
        <f>SUMIF(Council_Data!$V$4:$V$869,$A22,Council_Data!$R$4:$R$869)</f>
        <v>12</v>
      </c>
      <c r="Q22">
        <f>SUMIF(Council_Data!$V$4:$V$869,$A22,Council_Data!$S$4:$S$869)</f>
        <v>3</v>
      </c>
      <c r="R22">
        <f>SUMIF(Council_Data!$V$4:$V$869,$A22,Council_Data!$T$4:$T$869)</f>
        <v>9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0</v>
      </c>
      <c r="F24">
        <f>SUMIF(Council_Data!$V$4:$V$869,$A24,Council_Data!$H$4:$H$869)</f>
        <v>0</v>
      </c>
      <c r="G24">
        <f>SUMIF(Council_Data!$V$4:$V$869,$A24,Council_Data!$I$4:$I$869)</f>
        <v>0</v>
      </c>
      <c r="H24">
        <f>SUMIF(Council_Data!$V$4:$V$869,$A24,Council_Data!$J$4:$J$869)</f>
        <v>4</v>
      </c>
      <c r="I24">
        <f>SUMIF(Council_Data!$V$4:$V$869,$A24,Council_Data!$K$4:$K$869)</f>
        <v>0</v>
      </c>
      <c r="J24">
        <f>SUMIF(Council_Data!$V$4:$V$869,$A24,Council_Data!$L$4:$L$869)</f>
        <v>4</v>
      </c>
      <c r="K24" s="63">
        <f t="shared" si="2"/>
        <v>0.23529411764705882</v>
      </c>
      <c r="L24">
        <f>ROUND(SUMIF(Council_Data!$V$4:$V$869,$A24,Council_Data!$N$4:$N$869)*0.7,0)</f>
        <v>0</v>
      </c>
      <c r="M24">
        <f>SUMIF(Council_Data!$V$4:$V$869,$A24,Council_Data!$O$4:$O$869)</f>
        <v>1</v>
      </c>
      <c r="N24">
        <f>SUMIF(Council_Data!$V$4:$V$869,$A24,Council_Data!$P$4:$P$869)</f>
        <v>0</v>
      </c>
      <c r="O24">
        <f>SUMIF(Council_Data!$V$4:$V$869,$A24,Council_Data!$Q$4:$Q$869)</f>
        <v>1</v>
      </c>
      <c r="P24">
        <f>SUMIF(Council_Data!$V$4:$V$869,$A24,Council_Data!$R$4:$R$869)</f>
        <v>2</v>
      </c>
      <c r="Q24">
        <f>SUMIF(Council_Data!$V$4:$V$869,$A24,Council_Data!$S$4:$S$869)</f>
        <v>2</v>
      </c>
      <c r="R24">
        <f>SUMIF(Council_Data!$V$4:$V$869,$A24,Council_Data!$T$4:$T$869)</f>
        <v>0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5</v>
      </c>
      <c r="F25">
        <f>SUMIF(Council_Data!$V$4:$V$869,$A25,Council_Data!$H$4:$H$869)</f>
        <v>0</v>
      </c>
      <c r="G25">
        <f>SUMIF(Council_Data!$V$4:$V$869,$A25,Council_Data!$I$4:$I$869)</f>
        <v>5</v>
      </c>
      <c r="H25">
        <f>SUMIF(Council_Data!$V$4:$V$869,$A25,Council_Data!$J$4:$J$869)</f>
        <v>27</v>
      </c>
      <c r="I25">
        <f>SUMIF(Council_Data!$V$4:$V$869,$A25,Council_Data!$K$4:$K$869)</f>
        <v>0</v>
      </c>
      <c r="J25">
        <f>SUMIF(Council_Data!$V$4:$V$869,$A25,Council_Data!$L$4:$L$869)</f>
        <v>27</v>
      </c>
      <c r="K25" s="63">
        <f t="shared" si="2"/>
        <v>1</v>
      </c>
      <c r="L25">
        <f>ROUND(SUMIF(Council_Data!$V$4:$V$869,$A25,Council_Data!$N$4:$N$869)*0.7,0)</f>
        <v>0</v>
      </c>
      <c r="M25">
        <f>SUMIF(Council_Data!$V$4:$V$869,$A25,Council_Data!$O$4:$O$869)</f>
        <v>0</v>
      </c>
      <c r="N25">
        <f>SUMIF(Council_Data!$V$4:$V$869,$A25,Council_Data!$P$4:$P$869)</f>
        <v>2</v>
      </c>
      <c r="O25">
        <f>SUMIF(Council_Data!$V$4:$V$869,$A25,Council_Data!$Q$4:$Q$869)</f>
        <v>-2</v>
      </c>
      <c r="P25">
        <f>SUMIF(Council_Data!$V$4:$V$869,$A25,Council_Data!$R$4:$R$869)</f>
        <v>6</v>
      </c>
      <c r="Q25">
        <f>SUMIF(Council_Data!$V$4:$V$869,$A25,Council_Data!$S$4:$S$869)</f>
        <v>5</v>
      </c>
      <c r="R25">
        <f>SUMIF(Council_Data!$V$4:$V$869,$A25,Council_Data!$T$4:$T$869)</f>
        <v>1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4</v>
      </c>
      <c r="F26">
        <f>SUMIF(Council_Data!$V$4:$V$869,$A26,Council_Data!$H$4:$H$869)</f>
        <v>0</v>
      </c>
      <c r="G26">
        <f>SUMIF(Council_Data!$V$4:$V$869,$A26,Council_Data!$I$4:$I$869)</f>
        <v>4</v>
      </c>
      <c r="H26">
        <f>SUMIF(Council_Data!$V$4:$V$869,$A26,Council_Data!$J$4:$J$869)</f>
        <v>19</v>
      </c>
      <c r="I26">
        <f>SUMIF(Council_Data!$V$4:$V$869,$A26,Council_Data!$K$4:$K$869)</f>
        <v>0</v>
      </c>
      <c r="J26">
        <f>SUMIF(Council_Data!$V$4:$V$869,$A26,Council_Data!$L$4:$L$869)</f>
        <v>19</v>
      </c>
      <c r="K26" s="63">
        <f t="shared" si="2"/>
        <v>0.82608695652173914</v>
      </c>
      <c r="L26">
        <f>ROUND(SUMIF(Council_Data!$V$4:$V$869,$A26,Council_Data!$N$4:$N$869)*0.7,0)</f>
        <v>0</v>
      </c>
      <c r="M26">
        <f>SUMIF(Council_Data!$V$4:$V$869,$A26,Council_Data!$O$4:$O$869)</f>
        <v>2</v>
      </c>
      <c r="N26">
        <f>SUMIF(Council_Data!$V$4:$V$869,$A26,Council_Data!$P$4:$P$869)</f>
        <v>1</v>
      </c>
      <c r="O26">
        <f>SUMIF(Council_Data!$V$4:$V$869,$A26,Council_Data!$Q$4:$Q$869)</f>
        <v>1</v>
      </c>
      <c r="P26">
        <f>SUMIF(Council_Data!$V$4:$V$869,$A26,Council_Data!$R$4:$R$869)</f>
        <v>6</v>
      </c>
      <c r="Q26">
        <f>SUMIF(Council_Data!$V$4:$V$869,$A26,Council_Data!$S$4:$S$869)</f>
        <v>4</v>
      </c>
      <c r="R26">
        <f>SUMIF(Council_Data!$V$4:$V$869,$A26,Council_Data!$T$4:$T$869)</f>
        <v>2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0</v>
      </c>
      <c r="F27">
        <f>SUMIF(Council_Data!$V$4:$V$869,$A27,Council_Data!$H$4:$H$869)</f>
        <v>0</v>
      </c>
      <c r="G27">
        <f>SUMIF(Council_Data!$V$4:$V$869,$A27,Council_Data!$I$4:$I$869)</f>
        <v>0</v>
      </c>
      <c r="H27">
        <f>SUMIF(Council_Data!$V$4:$V$869,$A27,Council_Data!$J$4:$J$869)</f>
        <v>6</v>
      </c>
      <c r="I27">
        <f>SUMIF(Council_Data!$V$4:$V$869,$A27,Council_Data!$K$4:$K$869)</f>
        <v>0</v>
      </c>
      <c r="J27">
        <f>SUMIF(Council_Data!$V$4:$V$869,$A27,Council_Data!$L$4:$L$869)</f>
        <v>6</v>
      </c>
      <c r="K27" s="63">
        <f t="shared" si="2"/>
        <v>0.54545454545454541</v>
      </c>
      <c r="L27">
        <f>ROUND(SUMIF(Council_Data!$V$4:$V$869,$A27,Council_Data!$N$4:$N$869)*0.7,0)</f>
        <v>0</v>
      </c>
      <c r="M27">
        <f>SUMIF(Council_Data!$V$4:$V$869,$A27,Council_Data!$O$4:$O$869)</f>
        <v>0</v>
      </c>
      <c r="N27">
        <f>SUMIF(Council_Data!$V$4:$V$869,$A27,Council_Data!$P$4:$P$869)</f>
        <v>0</v>
      </c>
      <c r="O27">
        <f>SUMIF(Council_Data!$V$4:$V$869,$A27,Council_Data!$Q$4:$Q$869)</f>
        <v>0</v>
      </c>
      <c r="P27">
        <f>SUMIF(Council_Data!$V$4:$V$869,$A27,Council_Data!$R$4:$R$869)</f>
        <v>2</v>
      </c>
      <c r="Q27">
        <f>SUMIF(Council_Data!$V$4:$V$869,$A27,Council_Data!$S$4:$S$869)</f>
        <v>0</v>
      </c>
      <c r="R27">
        <f>SUMIF(Council_Data!$V$4:$V$869,$A27,Council_Data!$T$4:$T$869)</f>
        <v>2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1</v>
      </c>
      <c r="F28">
        <f>SUMIF(Council_Data!$V$4:$V$869,$A28,Council_Data!$H$4:$H$869)</f>
        <v>0</v>
      </c>
      <c r="G28">
        <f>SUMIF(Council_Data!$V$4:$V$869,$A28,Council_Data!$I$4:$I$869)</f>
        <v>1</v>
      </c>
      <c r="H28">
        <f>SUMIF(Council_Data!$V$4:$V$869,$A28,Council_Data!$J$4:$J$869)</f>
        <v>30</v>
      </c>
      <c r="I28">
        <f>SUMIF(Council_Data!$V$4:$V$869,$A28,Council_Data!$K$4:$K$869)</f>
        <v>0</v>
      </c>
      <c r="J28">
        <f>SUMIF(Council_Data!$V$4:$V$869,$A28,Council_Data!$L$4:$L$869)</f>
        <v>30</v>
      </c>
      <c r="K28" s="63">
        <f t="shared" si="2"/>
        <v>1.5</v>
      </c>
      <c r="L28">
        <f>ROUND(SUMIF(Council_Data!$V$4:$V$869,$A28,Council_Data!$N$4:$N$869)*0.7,0)</f>
        <v>0</v>
      </c>
      <c r="M28">
        <f>SUMIF(Council_Data!$V$4:$V$869,$A28,Council_Data!$O$4:$O$869)</f>
        <v>1</v>
      </c>
      <c r="N28">
        <f>SUMIF(Council_Data!$V$4:$V$869,$A28,Council_Data!$P$4:$P$869)</f>
        <v>2</v>
      </c>
      <c r="O28">
        <f>SUMIF(Council_Data!$V$4:$V$869,$A28,Council_Data!$Q$4:$Q$869)</f>
        <v>-1</v>
      </c>
      <c r="P28">
        <f>SUMIF(Council_Data!$V$4:$V$869,$A28,Council_Data!$R$4:$R$869)</f>
        <v>10</v>
      </c>
      <c r="Q28">
        <f>SUMIF(Council_Data!$V$4:$V$869,$A28,Council_Data!$S$4:$S$869)</f>
        <v>8</v>
      </c>
      <c r="R28">
        <f>SUMIF(Council_Data!$V$4:$V$869,$A28,Council_Data!$T$4:$T$869)</f>
        <v>2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1</v>
      </c>
      <c r="F29">
        <f>SUMIF(Council_Data!$V$4:$V$869,$A29,Council_Data!$H$4:$H$869)</f>
        <v>0</v>
      </c>
      <c r="G29">
        <f>SUMIF(Council_Data!$V$4:$V$869,$A29,Council_Data!$I$4:$I$869)</f>
        <v>1</v>
      </c>
      <c r="H29">
        <f>SUMIF(Council_Data!$V$4:$V$869,$A29,Council_Data!$J$4:$J$869)</f>
        <v>6</v>
      </c>
      <c r="I29">
        <f>SUMIF(Council_Data!$V$4:$V$869,$A29,Council_Data!$K$4:$K$869)</f>
        <v>0</v>
      </c>
      <c r="J29">
        <f>SUMIF(Council_Data!$V$4:$V$869,$A29,Council_Data!$L$4:$L$869)</f>
        <v>6</v>
      </c>
      <c r="K29" s="63">
        <f t="shared" si="2"/>
        <v>0.46153846153846156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1</v>
      </c>
      <c r="R29">
        <f>SUMIF(Council_Data!$V$4:$V$869,$A29,Council_Data!$T$4:$T$869)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6</v>
      </c>
      <c r="F30">
        <f>SUMIF(Council_Data!$V$4:$V$869,$A30,Council_Data!$H$4:$H$869)</f>
        <v>0</v>
      </c>
      <c r="G30">
        <f>SUMIF(Council_Data!$V$4:$V$869,$A30,Council_Data!$I$4:$I$869)</f>
        <v>6</v>
      </c>
      <c r="H30">
        <f>SUMIF(Council_Data!$V$4:$V$869,$A30,Council_Data!$J$4:$J$869)</f>
        <v>8</v>
      </c>
      <c r="I30">
        <f>SUMIF(Council_Data!$V$4:$V$869,$A30,Council_Data!$K$4:$K$869)</f>
        <v>0</v>
      </c>
      <c r="J30">
        <f>SUMIF(Council_Data!$V$4:$V$869,$A30,Council_Data!$L$4:$L$869)</f>
        <v>8</v>
      </c>
      <c r="K30" s="63">
        <f t="shared" ref="K30" si="4">IFERROR(J30/D30,0)</f>
        <v>0.72727272727272729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0</v>
      </c>
      <c r="O30">
        <f>SUMIF(Council_Data!$V$4:$V$869,$A30,Council_Data!$Q$4:$Q$869)</f>
        <v>0</v>
      </c>
      <c r="P30">
        <f>SUMIF(Council_Data!$V$4:$V$869,$A30,Council_Data!$R$4:$R$869)</f>
        <v>2</v>
      </c>
      <c r="Q30">
        <f>SUMIF(Council_Data!$V$4:$V$869,$A30,Council_Data!$S$4:$S$869)</f>
        <v>2</v>
      </c>
      <c r="R30">
        <f>SUMIF(Council_Data!$V$4:$V$869,$A30,Council_Data!$T$4:$T$869)</f>
        <v>0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0</v>
      </c>
      <c r="F32">
        <f>SUMIF(Council_Data!$V$4:$V$869,$A32,Council_Data!$H$4:$H$869)</f>
        <v>0</v>
      </c>
      <c r="G32">
        <f>SUMIF(Council_Data!$V$4:$V$869,$A32,Council_Data!$I$4:$I$869)</f>
        <v>0</v>
      </c>
      <c r="H32">
        <f>SUMIF(Council_Data!$V$4:$V$869,$A32,Council_Data!$J$4:$J$869)</f>
        <v>4</v>
      </c>
      <c r="I32">
        <f>SUMIF(Council_Data!$V$4:$V$869,$A32,Council_Data!$K$4:$K$869)</f>
        <v>0</v>
      </c>
      <c r="J32">
        <f>SUMIF(Council_Data!$V$4:$V$869,$A32,Council_Data!$L$4:$L$869)</f>
        <v>4</v>
      </c>
      <c r="K32" s="63">
        <f t="shared" si="6"/>
        <v>0.5714285714285714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0</v>
      </c>
      <c r="F33">
        <f>SUMIF(Council_Data!$V$4:$V$869,$A33,Council_Data!$H$4:$H$869)</f>
        <v>0</v>
      </c>
      <c r="G33">
        <f>SUMIF(Council_Data!$V$4:$V$869,$A33,Council_Data!$I$4:$I$869)</f>
        <v>0</v>
      </c>
      <c r="H33">
        <f>SUMIF(Council_Data!$V$4:$V$869,$A33,Council_Data!$J$4:$J$869)</f>
        <v>4</v>
      </c>
      <c r="I33">
        <f>SUMIF(Council_Data!$V$4:$V$869,$A33,Council_Data!$K$4:$K$869)</f>
        <v>0</v>
      </c>
      <c r="J33">
        <f>SUMIF(Council_Data!$V$4:$V$869,$A33,Council_Data!$L$4:$L$869)</f>
        <v>4</v>
      </c>
      <c r="K33" s="63">
        <f t="shared" si="2"/>
        <v>0.26666666666666666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1</v>
      </c>
      <c r="O33">
        <f>SUMIF(Council_Data!$V$4:$V$869,$A33,Council_Data!$Q$4:$Q$869)</f>
        <v>-1</v>
      </c>
      <c r="P33">
        <f>SUMIF(Council_Data!$V$4:$V$869,$A33,Council_Data!$R$4:$R$869)</f>
        <v>0</v>
      </c>
      <c r="Q33">
        <f>SUMIF(Council_Data!$V$4:$V$869,$A33,Council_Data!$S$4:$S$869)</f>
        <v>3</v>
      </c>
      <c r="R33">
        <f>SUMIF(Council_Data!$V$4:$V$869,$A33,Council_Data!$T$4:$T$869)</f>
        <v>-3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6</v>
      </c>
      <c r="F34">
        <f>SUMIF(Council_Data!$V$4:$V$869,$A34,Council_Data!$H$4:$H$869)</f>
        <v>0</v>
      </c>
      <c r="G34">
        <f>SUMIF(Council_Data!$V$4:$V$869,$A34,Council_Data!$I$4:$I$869)</f>
        <v>6</v>
      </c>
      <c r="H34">
        <f>SUMIF(Council_Data!$V$4:$V$869,$A34,Council_Data!$J$4:$J$869)</f>
        <v>8</v>
      </c>
      <c r="I34">
        <f>SUMIF(Council_Data!$V$4:$V$869,$A34,Council_Data!$K$4:$K$869)</f>
        <v>0</v>
      </c>
      <c r="J34">
        <f>SUMIF(Council_Data!$V$4:$V$869,$A34,Council_Data!$L$4:$L$869)</f>
        <v>8</v>
      </c>
      <c r="K34" s="63">
        <f t="shared" si="2"/>
        <v>0.47058823529411764</v>
      </c>
      <c r="L34">
        <f>ROUND(SUMIF(Council_Data!$V$4:$V$869,$A34,Council_Data!$N$4:$N$869)*0.7,0)</f>
        <v>0</v>
      </c>
      <c r="M34">
        <f>SUMIF(Council_Data!$V$4:$V$869,$A34,Council_Data!$O$4:$O$869)</f>
        <v>0</v>
      </c>
      <c r="N34">
        <f>SUMIF(Council_Data!$V$4:$V$869,$A34,Council_Data!$P$4:$P$869)</f>
        <v>1</v>
      </c>
      <c r="O34">
        <f>SUMIF(Council_Data!$V$4:$V$869,$A34,Council_Data!$Q$4:$Q$869)</f>
        <v>-1</v>
      </c>
      <c r="P34">
        <f>SUMIF(Council_Data!$V$4:$V$869,$A34,Council_Data!$R$4:$R$869)</f>
        <v>3</v>
      </c>
      <c r="Q34">
        <f>SUMIF(Council_Data!$V$4:$V$869,$A34,Council_Data!$S$4:$S$869)</f>
        <v>4</v>
      </c>
      <c r="R34">
        <f>SUMIF(Council_Data!$V$4:$V$869,$A34,Council_Data!$T$4:$T$869)</f>
        <v>-1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2</v>
      </c>
      <c r="F35">
        <f>SUMIF(Council_Data!$V$4:$V$869,$A35,Council_Data!$H$4:$H$869)</f>
        <v>0</v>
      </c>
      <c r="G35">
        <f>SUMIF(Council_Data!$V$4:$V$869,$A35,Council_Data!$I$4:$I$869)</f>
        <v>2</v>
      </c>
      <c r="H35">
        <f>SUMIF(Council_Data!$V$4:$V$869,$A35,Council_Data!$J$4:$J$869)</f>
        <v>39</v>
      </c>
      <c r="I35">
        <f>SUMIF(Council_Data!$V$4:$V$869,$A35,Council_Data!$K$4:$K$869)</f>
        <v>0</v>
      </c>
      <c r="J35">
        <f>SUMIF(Council_Data!$V$4:$V$869,$A35,Council_Data!$L$4:$L$869)</f>
        <v>39</v>
      </c>
      <c r="K35" s="63">
        <f t="shared" si="2"/>
        <v>2.2941176470588234</v>
      </c>
      <c r="L35">
        <f>ROUND(SUMIF(Council_Data!$V$4:$V$869,$A35,Council_Data!$N$4:$N$869)*0.7,0)</f>
        <v>0</v>
      </c>
      <c r="M35">
        <f>SUMIF(Council_Data!$V$4:$V$869,$A35,Council_Data!$O$4:$O$869)</f>
        <v>1</v>
      </c>
      <c r="N35">
        <f>SUMIF(Council_Data!$V$4:$V$869,$A35,Council_Data!$P$4:$P$869)</f>
        <v>0</v>
      </c>
      <c r="O35">
        <f>SUMIF(Council_Data!$V$4:$V$869,$A35,Council_Data!$Q$4:$Q$869)</f>
        <v>1</v>
      </c>
      <c r="P35">
        <f>SUMIF(Council_Data!$V$4:$V$869,$A35,Council_Data!$R$4:$R$869)</f>
        <v>6</v>
      </c>
      <c r="Q35">
        <f>SUMIF(Council_Data!$V$4:$V$869,$A35,Council_Data!$S$4:$S$869)</f>
        <v>2</v>
      </c>
      <c r="R35">
        <f>SUMIF(Council_Data!$V$4:$V$869,$A35,Council_Data!$T$4:$T$869)</f>
        <v>4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0</v>
      </c>
      <c r="F36">
        <f>SUMIF(Council_Data!$V$4:$V$869,$A36,Council_Data!$H$4:$H$869)</f>
        <v>0</v>
      </c>
      <c r="G36">
        <f>SUMIF(Council_Data!$V$4:$V$869,$A36,Council_Data!$I$4:$I$869)</f>
        <v>0</v>
      </c>
      <c r="H36">
        <f>SUMIF(Council_Data!$V$4:$V$869,$A36,Council_Data!$J$4:$J$869)</f>
        <v>22</v>
      </c>
      <c r="I36">
        <f>SUMIF(Council_Data!$V$4:$V$869,$A36,Council_Data!$K$4:$K$869)</f>
        <v>0</v>
      </c>
      <c r="J36">
        <f>SUMIF(Council_Data!$V$4:$V$869,$A36,Council_Data!$L$4:$L$869)</f>
        <v>22</v>
      </c>
      <c r="K36" s="63">
        <f t="shared" si="2"/>
        <v>1.2222222222222223</v>
      </c>
      <c r="L36">
        <f>ROUND(SUMIF(Council_Data!$V$4:$V$869,$A36,Council_Data!$N$4:$N$869)*0.7,0)</f>
        <v>0</v>
      </c>
      <c r="M36">
        <f>SUMIF(Council_Data!$V$4:$V$869,$A36,Council_Data!$O$4:$O$869)</f>
        <v>1</v>
      </c>
      <c r="N36">
        <f>SUMIF(Council_Data!$V$4:$V$869,$A36,Council_Data!$P$4:$P$869)</f>
        <v>0</v>
      </c>
      <c r="O36">
        <f>SUMIF(Council_Data!$V$4:$V$869,$A36,Council_Data!$Q$4:$Q$869)</f>
        <v>1</v>
      </c>
      <c r="P36">
        <f>SUMIF(Council_Data!$V$4:$V$869,$A36,Council_Data!$R$4:$R$869)</f>
        <v>3</v>
      </c>
      <c r="Q36">
        <f>SUMIF(Council_Data!$V$4:$V$869,$A36,Council_Data!$S$4:$S$869)</f>
        <v>1</v>
      </c>
      <c r="R36">
        <f>SUMIF(Council_Data!$V$4:$V$869,$A36,Council_Data!$T$4:$T$869)</f>
        <v>2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5</v>
      </c>
      <c r="F37">
        <f>SUMIF(Council_Data!$V$4:$V$869,$A37,Council_Data!$H$4:$H$869)</f>
        <v>0</v>
      </c>
      <c r="G37">
        <f>SUMIF(Council_Data!$V$4:$V$869,$A37,Council_Data!$I$4:$I$869)</f>
        <v>5</v>
      </c>
      <c r="H37">
        <f>SUMIF(Council_Data!$V$4:$V$869,$A37,Council_Data!$J$4:$J$869)</f>
        <v>40</v>
      </c>
      <c r="I37">
        <f>SUMIF(Council_Data!$V$4:$V$869,$A37,Council_Data!$K$4:$K$869)</f>
        <v>0</v>
      </c>
      <c r="J37">
        <f>SUMIF(Council_Data!$V$4:$V$869,$A37,Council_Data!$L$4:$L$869)</f>
        <v>40</v>
      </c>
      <c r="K37" s="63">
        <f t="shared" si="2"/>
        <v>1.1428571428571428</v>
      </c>
      <c r="L37">
        <f>ROUND(SUMIF(Council_Data!$V$4:$V$869,$A37,Council_Data!$N$4:$N$869)*0.7,0)</f>
        <v>0</v>
      </c>
      <c r="M37">
        <f>SUMIF(Council_Data!$V$4:$V$869,$A37,Council_Data!$O$4:$O$869)</f>
        <v>3</v>
      </c>
      <c r="N37">
        <f>SUMIF(Council_Data!$V$4:$V$869,$A37,Council_Data!$P$4:$P$869)</f>
        <v>1</v>
      </c>
      <c r="O37">
        <f>SUMIF(Council_Data!$V$4:$V$869,$A37,Council_Data!$Q$4:$Q$869)</f>
        <v>2</v>
      </c>
      <c r="P37">
        <f>SUMIF(Council_Data!$V$4:$V$869,$A37,Council_Data!$R$4:$R$869)</f>
        <v>13</v>
      </c>
      <c r="Q37">
        <f>SUMIF(Council_Data!$V$4:$V$869,$A37,Council_Data!$S$4:$S$869)</f>
        <v>1</v>
      </c>
      <c r="R37">
        <f>SUMIF(Council_Data!$V$4:$V$869,$A37,Council_Data!$T$4:$T$869)</f>
        <v>12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0</v>
      </c>
      <c r="F38">
        <f>SUMIF(Council_Data!$V$4:$V$869,$A38,Council_Data!$H$4:$H$869)</f>
        <v>0</v>
      </c>
      <c r="G38">
        <f>SUMIF(Council_Data!$V$4:$V$869,$A38,Council_Data!$I$4:$I$869)</f>
        <v>0</v>
      </c>
      <c r="H38">
        <f>SUMIF(Council_Data!$V$4:$V$869,$A38,Council_Data!$J$4:$J$869)</f>
        <v>16</v>
      </c>
      <c r="I38">
        <f>SUMIF(Council_Data!$V$4:$V$869,$A38,Council_Data!$K$4:$K$869)</f>
        <v>0</v>
      </c>
      <c r="J38">
        <f>SUMIF(Council_Data!$V$4:$V$869,$A38,Council_Data!$L$4:$L$869)</f>
        <v>16</v>
      </c>
      <c r="K38" s="63">
        <f t="shared" si="2"/>
        <v>0.59259259259259256</v>
      </c>
      <c r="L38">
        <f>ROUND(SUMIF(Council_Data!$V$4:$V$869,$A38,Council_Data!$N$4:$N$869)*0.7,0)</f>
        <v>0</v>
      </c>
      <c r="M38">
        <f>SUMIF(Council_Data!$V$4:$V$869,$A38,Council_Data!$O$4:$O$869)</f>
        <v>0</v>
      </c>
      <c r="N38">
        <f>SUMIF(Council_Data!$V$4:$V$869,$A38,Council_Data!$P$4:$P$869)</f>
        <v>2</v>
      </c>
      <c r="O38">
        <f>SUMIF(Council_Data!$V$4:$V$869,$A38,Council_Data!$Q$4:$Q$869)</f>
        <v>-2</v>
      </c>
      <c r="P38">
        <f>SUMIF(Council_Data!$V$4:$V$869,$A38,Council_Data!$R$4:$R$869)</f>
        <v>8</v>
      </c>
      <c r="Q38">
        <f>SUMIF(Council_Data!$V$4:$V$869,$A38,Council_Data!$S$4:$S$869)</f>
        <v>4</v>
      </c>
      <c r="R38">
        <f>SUMIF(Council_Data!$V$4:$V$869,$A38,Council_Data!$T$4:$T$869)</f>
        <v>4</v>
      </c>
      <c r="S38" s="63">
        <f t="shared" si="3"/>
        <v>0</v>
      </c>
      <c r="T38" t="str">
        <f>IF(ISNA(VLOOKUP($A38,DD_Info!$A$1:$E$220,2,0)),0,VLOOKUP($A38,DD_Info!$A$1:$E$220,2,0))</f>
        <v>Matthew Fisher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1</v>
      </c>
      <c r="F39">
        <f>SUMIF(Council_Data!$V$4:$V$869,$A39,Council_Data!$H$4:$H$869)</f>
        <v>0</v>
      </c>
      <c r="G39">
        <f>SUMIF(Council_Data!$V$4:$V$869,$A39,Council_Data!$I$4:$I$869)</f>
        <v>1</v>
      </c>
      <c r="H39">
        <f>SUMIF(Council_Data!$V$4:$V$869,$A39,Council_Data!$J$4:$J$869)</f>
        <v>28</v>
      </c>
      <c r="I39">
        <f>SUMIF(Council_Data!$V$4:$V$869,$A39,Council_Data!$K$4:$K$869)</f>
        <v>0</v>
      </c>
      <c r="J39">
        <f>SUMIF(Council_Data!$V$4:$V$869,$A39,Council_Data!$L$4:$L$869)</f>
        <v>28</v>
      </c>
      <c r="K39" s="63">
        <f t="shared" si="2"/>
        <v>0.96551724137931039</v>
      </c>
      <c r="L39">
        <f>ROUND(SUMIF(Council_Data!$V$4:$V$869,$A39,Council_Data!$N$4:$N$869)*0.7,0)</f>
        <v>0</v>
      </c>
      <c r="M39">
        <f>SUMIF(Council_Data!$V$4:$V$869,$A39,Council_Data!$O$4:$O$869)</f>
        <v>1</v>
      </c>
      <c r="N39">
        <f>SUMIF(Council_Data!$V$4:$V$869,$A39,Council_Data!$P$4:$P$869)</f>
        <v>1</v>
      </c>
      <c r="O39">
        <f>SUMIF(Council_Data!$V$4:$V$869,$A39,Council_Data!$Q$4:$Q$869)</f>
        <v>0</v>
      </c>
      <c r="P39">
        <f>SUMIF(Council_Data!$V$4:$V$869,$A39,Council_Data!$R$4:$R$869)</f>
        <v>13</v>
      </c>
      <c r="Q39">
        <f>SUMIF(Council_Data!$V$4:$V$869,$A39,Council_Data!$S$4:$S$869)</f>
        <v>4</v>
      </c>
      <c r="R39">
        <f>SUMIF(Council_Data!$V$4:$V$869,$A39,Council_Data!$T$4:$T$869)</f>
        <v>9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9</v>
      </c>
      <c r="F40">
        <f>SUMIF(Council_Data!$V$4:$V$869,$A40,Council_Data!$H$4:$H$869)</f>
        <v>0</v>
      </c>
      <c r="G40">
        <f>SUMIF(Council_Data!$V$4:$V$869,$A40,Council_Data!$I$4:$I$869)</f>
        <v>9</v>
      </c>
      <c r="H40">
        <f>SUMIF(Council_Data!$V$4:$V$869,$A40,Council_Data!$J$4:$J$869)</f>
        <v>57</v>
      </c>
      <c r="I40">
        <f>SUMIF(Council_Data!$V$4:$V$869,$A40,Council_Data!$K$4:$K$869)</f>
        <v>0</v>
      </c>
      <c r="J40">
        <f>SUMIF(Council_Data!$V$4:$V$869,$A40,Council_Data!$L$4:$L$869)</f>
        <v>57</v>
      </c>
      <c r="K40" s="63">
        <f t="shared" si="2"/>
        <v>1.2954545454545454</v>
      </c>
      <c r="L40">
        <f>ROUND(SUMIF(Council_Data!$V$4:$V$869,$A40,Council_Data!$N$4:$N$869)*0.7,0)</f>
        <v>0</v>
      </c>
      <c r="M40">
        <f>SUMIF(Council_Data!$V$4:$V$869,$A40,Council_Data!$O$4:$O$869)</f>
        <v>4</v>
      </c>
      <c r="N40">
        <f>SUMIF(Council_Data!$V$4:$V$869,$A40,Council_Data!$P$4:$P$869)</f>
        <v>1</v>
      </c>
      <c r="O40">
        <f>SUMIF(Council_Data!$V$4:$V$869,$A40,Council_Data!$Q$4:$Q$869)</f>
        <v>3</v>
      </c>
      <c r="P40">
        <f>SUMIF(Council_Data!$V$4:$V$869,$A40,Council_Data!$R$4:$R$869)</f>
        <v>13</v>
      </c>
      <c r="Q40">
        <f>SUMIF(Council_Data!$V$4:$V$869,$A40,Council_Data!$S$4:$S$869)</f>
        <v>10</v>
      </c>
      <c r="R40">
        <f>SUMIF(Council_Data!$V$4:$V$869,$A40,Council_Data!$T$4:$T$869)</f>
        <v>3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0</v>
      </c>
      <c r="F41">
        <f>SUMIF(Council_Data!$V$4:$V$869,$A41,Council_Data!$H$4:$H$869)</f>
        <v>0</v>
      </c>
      <c r="G41">
        <f>SUMIF(Council_Data!$V$4:$V$869,$A41,Council_Data!$I$4:$I$869)</f>
        <v>0</v>
      </c>
      <c r="H41">
        <f>SUMIF(Council_Data!$V$4:$V$869,$A41,Council_Data!$J$4:$J$869)</f>
        <v>17</v>
      </c>
      <c r="I41">
        <f>SUMIF(Council_Data!$V$4:$V$869,$A41,Council_Data!$K$4:$K$869)</f>
        <v>0</v>
      </c>
      <c r="J41">
        <f>SUMIF(Council_Data!$V$4:$V$869,$A41,Council_Data!$L$4:$L$869)</f>
        <v>17</v>
      </c>
      <c r="K41" s="63">
        <f t="shared" si="2"/>
        <v>1.5454545454545454</v>
      </c>
      <c r="L41">
        <f>ROUND(SUMIF(Council_Data!$V$4:$V$869,$A41,Council_Data!$N$4:$N$869)*0.7,0)</f>
        <v>0</v>
      </c>
      <c r="M41">
        <f>SUMIF(Council_Data!$V$4:$V$869,$A41,Council_Data!$O$4:$O$869)</f>
        <v>0</v>
      </c>
      <c r="N41">
        <f>SUMIF(Council_Data!$V$4:$V$869,$A41,Council_Data!$P$4:$P$869)</f>
        <v>0</v>
      </c>
      <c r="O41">
        <f>SUMIF(Council_Data!$V$4:$V$869,$A41,Council_Data!$Q$4:$Q$869)</f>
        <v>0</v>
      </c>
      <c r="P41">
        <f>SUMIF(Council_Data!$V$4:$V$869,$A41,Council_Data!$R$4:$R$869)</f>
        <v>3</v>
      </c>
      <c r="Q41">
        <f>SUMIF(Council_Data!$V$4:$V$869,$A41,Council_Data!$S$4:$S$869)</f>
        <v>4</v>
      </c>
      <c r="R41">
        <f>SUMIF(Council_Data!$V$4:$V$869,$A41,Council_Data!$T$4:$T$869)</f>
        <v>-1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0</v>
      </c>
      <c r="F42">
        <f>SUMIF(Council_Data!$V$4:$V$869,$A42,Council_Data!$H$4:$H$869)</f>
        <v>0</v>
      </c>
      <c r="G42">
        <f>SUMIF(Council_Data!$V$4:$V$869,$A42,Council_Data!$I$4:$I$869)</f>
        <v>0</v>
      </c>
      <c r="H42">
        <f>SUMIF(Council_Data!$V$4:$V$869,$A42,Council_Data!$J$4:$J$869)</f>
        <v>16</v>
      </c>
      <c r="I42">
        <f>SUMIF(Council_Data!$V$4:$V$869,$A42,Council_Data!$K$4:$K$869)</f>
        <v>0</v>
      </c>
      <c r="J42">
        <f>SUMIF(Council_Data!$V$4:$V$869,$A42,Council_Data!$L$4:$L$869)</f>
        <v>16</v>
      </c>
      <c r="K42" s="63">
        <f t="shared" si="2"/>
        <v>0.61538461538461542</v>
      </c>
      <c r="L42">
        <f>ROUND(SUMIF(Council_Data!$V$4:$V$869,$A42,Council_Data!$N$4:$N$869)*0.7,0)</f>
        <v>0</v>
      </c>
      <c r="M42">
        <f>SUMIF(Council_Data!$V$4:$V$869,$A42,Council_Data!$O$4:$O$869)</f>
        <v>0</v>
      </c>
      <c r="N42">
        <f>SUMIF(Council_Data!$V$4:$V$869,$A42,Council_Data!$P$4:$P$869)</f>
        <v>1</v>
      </c>
      <c r="O42">
        <f>SUMIF(Council_Data!$V$4:$V$869,$A42,Council_Data!$Q$4:$Q$869)</f>
        <v>-1</v>
      </c>
      <c r="P42">
        <f>SUMIF(Council_Data!$V$4:$V$869,$A42,Council_Data!$R$4:$R$869)</f>
        <v>2</v>
      </c>
      <c r="Q42">
        <f>SUMIF(Council_Data!$V$4:$V$869,$A42,Council_Data!$S$4:$S$869)</f>
        <v>3</v>
      </c>
      <c r="R42">
        <f>SUMIF(Council_Data!$V$4:$V$869,$A42,Council_Data!$T$4:$T$869)</f>
        <v>-1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6</v>
      </c>
      <c r="F43">
        <f>SUMIF(Council_Data!$V$4:$V$869,$A43,Council_Data!$H$4:$H$869)</f>
        <v>0</v>
      </c>
      <c r="G43">
        <f>SUMIF(Council_Data!$V$4:$V$869,$A43,Council_Data!$I$4:$I$869)</f>
        <v>6</v>
      </c>
      <c r="H43">
        <f>SUMIF(Council_Data!$V$4:$V$869,$A43,Council_Data!$J$4:$J$869)</f>
        <v>35</v>
      </c>
      <c r="I43">
        <f>SUMIF(Council_Data!$V$4:$V$869,$A43,Council_Data!$K$4:$K$869)</f>
        <v>0</v>
      </c>
      <c r="J43">
        <f>SUMIF(Council_Data!$V$4:$V$869,$A43,Council_Data!$L$4:$L$869)</f>
        <v>35</v>
      </c>
      <c r="K43" s="63">
        <f t="shared" si="2"/>
        <v>1.09375</v>
      </c>
      <c r="L43">
        <f>ROUND(SUMIF(Council_Data!$V$4:$V$869,$A43,Council_Data!$N$4:$N$869)*0.7,0)</f>
        <v>0</v>
      </c>
      <c r="M43">
        <f>SUMIF(Council_Data!$V$4:$V$869,$A43,Council_Data!$O$4:$O$869)</f>
        <v>0</v>
      </c>
      <c r="N43">
        <f>SUMIF(Council_Data!$V$4:$V$869,$A43,Council_Data!$P$4:$P$869)</f>
        <v>2</v>
      </c>
      <c r="O43">
        <f>SUMIF(Council_Data!$V$4:$V$869,$A43,Council_Data!$Q$4:$Q$869)</f>
        <v>-2</v>
      </c>
      <c r="P43">
        <f>SUMIF(Council_Data!$V$4:$V$869,$A43,Council_Data!$R$4:$R$869)</f>
        <v>6</v>
      </c>
      <c r="Q43">
        <f>SUMIF(Council_Data!$V$4:$V$869,$A43,Council_Data!$S$4:$S$869)</f>
        <v>3</v>
      </c>
      <c r="R43">
        <f>SUMIF(Council_Data!$V$4:$V$869,$A43,Council_Data!$T$4:$T$869)</f>
        <v>3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1</v>
      </c>
      <c r="F44">
        <f>SUMIF(Council_Data!$V$4:$V$869,$A44,Council_Data!$H$4:$H$869)</f>
        <v>0</v>
      </c>
      <c r="G44">
        <f>SUMIF(Council_Data!$V$4:$V$869,$A44,Council_Data!$I$4:$I$869)</f>
        <v>1</v>
      </c>
      <c r="H44">
        <f>SUMIF(Council_Data!$V$4:$V$869,$A44,Council_Data!$J$4:$J$869)</f>
        <v>15</v>
      </c>
      <c r="I44">
        <f>SUMIF(Council_Data!$V$4:$V$869,$A44,Council_Data!$K$4:$K$869)</f>
        <v>0</v>
      </c>
      <c r="J44">
        <f>SUMIF(Council_Data!$V$4:$V$869,$A44,Council_Data!$L$4:$L$869)</f>
        <v>15</v>
      </c>
      <c r="K44" s="63">
        <f t="shared" si="2"/>
        <v>0.68181818181818177</v>
      </c>
      <c r="L44">
        <f>ROUND(SUMIF(Council_Data!$V$4:$V$869,$A44,Council_Data!$N$4:$N$869)*0.7,0)</f>
        <v>0</v>
      </c>
      <c r="M44">
        <f>SUMIF(Council_Data!$V$4:$V$869,$A44,Council_Data!$O$4:$O$869)</f>
        <v>1</v>
      </c>
      <c r="N44">
        <f>SUMIF(Council_Data!$V$4:$V$869,$A44,Council_Data!$P$4:$P$869)</f>
        <v>0</v>
      </c>
      <c r="O44">
        <f>SUMIF(Council_Data!$V$4:$V$869,$A44,Council_Data!$Q$4:$Q$869)</f>
        <v>1</v>
      </c>
      <c r="P44">
        <f>SUMIF(Council_Data!$V$4:$V$869,$A44,Council_Data!$R$4:$R$869)</f>
        <v>5</v>
      </c>
      <c r="Q44">
        <f>SUMIF(Council_Data!$V$4:$V$869,$A44,Council_Data!$S$4:$S$869)</f>
        <v>2</v>
      </c>
      <c r="R44">
        <f>SUMIF(Council_Data!$V$4:$V$869,$A44,Council_Data!$T$4:$T$869)</f>
        <v>3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3</v>
      </c>
      <c r="F45">
        <f>SUMIF(Council_Data!$V$4:$V$869,$A45,Council_Data!$H$4:$H$869)</f>
        <v>0</v>
      </c>
      <c r="G45">
        <f>SUMIF(Council_Data!$V$4:$V$869,$A45,Council_Data!$I$4:$I$869)</f>
        <v>3</v>
      </c>
      <c r="H45">
        <f>SUMIF(Council_Data!$V$4:$V$869,$A45,Council_Data!$J$4:$J$869)</f>
        <v>18</v>
      </c>
      <c r="I45">
        <f>SUMIF(Council_Data!$V$4:$V$869,$A45,Council_Data!$K$4:$K$869)</f>
        <v>0</v>
      </c>
      <c r="J45">
        <f>SUMIF(Council_Data!$V$4:$V$869,$A45,Council_Data!$L$4:$L$869)</f>
        <v>18</v>
      </c>
      <c r="K45" s="63">
        <f t="shared" si="2"/>
        <v>0.8571428571428571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0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3</v>
      </c>
      <c r="R45">
        <f>SUMIF(Council_Data!$V$4:$V$869,$A45,Council_Data!$T$4:$T$869)</f>
        <v>-2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0</v>
      </c>
      <c r="F46">
        <f>SUMIF(Council_Data!$V$4:$V$869,$A46,Council_Data!$H$4:$H$869)</f>
        <v>0</v>
      </c>
      <c r="G46">
        <f>SUMIF(Council_Data!$V$4:$V$869,$A46,Council_Data!$I$4:$I$869)</f>
        <v>0</v>
      </c>
      <c r="H46">
        <f>SUMIF(Council_Data!$V$4:$V$869,$A46,Council_Data!$J$4:$J$869)</f>
        <v>13</v>
      </c>
      <c r="I46">
        <f>SUMIF(Council_Data!$V$4:$V$869,$A46,Council_Data!$K$4:$K$869)</f>
        <v>0</v>
      </c>
      <c r="J46">
        <f>SUMIF(Council_Data!$V$4:$V$869,$A46,Council_Data!$L$4:$L$869)</f>
        <v>13</v>
      </c>
      <c r="K46" s="63">
        <f t="shared" si="2"/>
        <v>0.72222222222222221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0</v>
      </c>
      <c r="O46">
        <f>SUMIF(Council_Data!$V$4:$V$869,$A46,Council_Data!$Q$4:$Q$869)</f>
        <v>0</v>
      </c>
      <c r="P46">
        <f>SUMIF(Council_Data!$V$4:$V$869,$A46,Council_Data!$R$4:$R$869)</f>
        <v>2</v>
      </c>
      <c r="Q46">
        <f>SUMIF(Council_Data!$V$4:$V$869,$A46,Council_Data!$S$4:$S$869)</f>
        <v>7</v>
      </c>
      <c r="R46">
        <f>SUMIF(Council_Data!$V$4:$V$869,$A46,Council_Data!$T$4:$T$869)</f>
        <v>-5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0</v>
      </c>
      <c r="F47">
        <f>SUMIF(Council_Data!$V$4:$V$869,$A47,Council_Data!$H$4:$H$869)</f>
        <v>0</v>
      </c>
      <c r="G47">
        <f>SUMIF(Council_Data!$V$4:$V$869,$A47,Council_Data!$I$4:$I$869)</f>
        <v>0</v>
      </c>
      <c r="H47">
        <f>SUMIF(Council_Data!$V$4:$V$869,$A47,Council_Data!$J$4:$J$869)</f>
        <v>9</v>
      </c>
      <c r="I47">
        <f>SUMIF(Council_Data!$V$4:$V$869,$A47,Council_Data!$K$4:$K$869)</f>
        <v>0</v>
      </c>
      <c r="J47">
        <f>SUMIF(Council_Data!$V$4:$V$869,$A47,Council_Data!$L$4:$L$869)</f>
        <v>9</v>
      </c>
      <c r="K47" s="63">
        <f t="shared" si="2"/>
        <v>0.5625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0</v>
      </c>
      <c r="O47">
        <f>SUMIF(Council_Data!$V$4:$V$869,$A47,Council_Data!$Q$4:$Q$869)</f>
        <v>0</v>
      </c>
      <c r="P47">
        <f>SUMIF(Council_Data!$V$4:$V$869,$A47,Council_Data!$R$4:$R$869)</f>
        <v>4</v>
      </c>
      <c r="Q47">
        <f>SUMIF(Council_Data!$V$4:$V$869,$A47,Council_Data!$S$4:$S$869)</f>
        <v>3</v>
      </c>
      <c r="R47">
        <f>SUMIF(Council_Data!$V$4:$V$869,$A47,Council_Data!$T$4:$T$869)</f>
        <v>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11</v>
      </c>
      <c r="F48">
        <f>SUMIF(Council_Data!$V$4:$V$869,$A48,Council_Data!$H$4:$H$869)</f>
        <v>0</v>
      </c>
      <c r="G48">
        <f>SUMIF(Council_Data!$V$4:$V$869,$A48,Council_Data!$I$4:$I$869)</f>
        <v>11</v>
      </c>
      <c r="H48">
        <f>SUMIF(Council_Data!$V$4:$V$869,$A48,Council_Data!$J$4:$J$869)</f>
        <v>25</v>
      </c>
      <c r="I48">
        <f>SUMIF(Council_Data!$V$4:$V$869,$A48,Council_Data!$K$4:$K$869)</f>
        <v>0</v>
      </c>
      <c r="J48">
        <f>SUMIF(Council_Data!$V$4:$V$869,$A48,Council_Data!$L$4:$L$869)</f>
        <v>25</v>
      </c>
      <c r="K48" s="63">
        <f t="shared" si="2"/>
        <v>0.80645161290322576</v>
      </c>
      <c r="L48">
        <f>ROUND(SUMIF(Council_Data!$V$4:$V$869,$A48,Council_Data!$N$4:$N$869)*0.7,0)</f>
        <v>0</v>
      </c>
      <c r="M48">
        <f>SUMIF(Council_Data!$V$4:$V$869,$A48,Council_Data!$O$4:$O$869)</f>
        <v>0</v>
      </c>
      <c r="N48">
        <f>SUMIF(Council_Data!$V$4:$V$869,$A48,Council_Data!$P$4:$P$869)</f>
        <v>0</v>
      </c>
      <c r="O48">
        <f>SUMIF(Council_Data!$V$4:$V$869,$A48,Council_Data!$Q$4:$Q$869)</f>
        <v>0</v>
      </c>
      <c r="P48">
        <f>SUMIF(Council_Data!$V$4:$V$869,$A48,Council_Data!$R$4:$R$869)</f>
        <v>5</v>
      </c>
      <c r="Q48">
        <f>SUMIF(Council_Data!$V$4:$V$869,$A48,Council_Data!$S$4:$S$869)</f>
        <v>3</v>
      </c>
      <c r="R48">
        <f>SUMIF(Council_Data!$V$4:$V$869,$A48,Council_Data!$T$4:$T$869)</f>
        <v>2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2</v>
      </c>
      <c r="F49">
        <f>SUMIF(Council_Data!$V$4:$V$869,$A49,Council_Data!$H$4:$H$869)</f>
        <v>0</v>
      </c>
      <c r="G49">
        <f>SUMIF(Council_Data!$V$4:$V$869,$A49,Council_Data!$I$4:$I$869)</f>
        <v>2</v>
      </c>
      <c r="H49">
        <f>SUMIF(Council_Data!$V$4:$V$869,$A49,Council_Data!$J$4:$J$869)</f>
        <v>3</v>
      </c>
      <c r="I49">
        <f>SUMIF(Council_Data!$V$4:$V$869,$A49,Council_Data!$K$4:$K$869)</f>
        <v>0</v>
      </c>
      <c r="J49">
        <f>SUMIF(Council_Data!$V$4:$V$869,$A49,Council_Data!$L$4:$L$869)</f>
        <v>3</v>
      </c>
      <c r="K49" s="63">
        <f t="shared" si="2"/>
        <v>0.2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0</v>
      </c>
      <c r="O49">
        <f>SUMIF(Council_Data!$V$4:$V$869,$A49,Council_Data!$Q$4:$Q$869)</f>
        <v>0</v>
      </c>
      <c r="P49">
        <f>SUMIF(Council_Data!$V$4:$V$869,$A49,Council_Data!$R$4:$R$869)</f>
        <v>1</v>
      </c>
      <c r="Q49">
        <f>SUMIF(Council_Data!$V$4:$V$869,$A49,Council_Data!$S$4:$S$869)</f>
        <v>1</v>
      </c>
      <c r="R49">
        <f>SUMIF(Council_Data!$V$4:$V$869,$A49,Council_Data!$T$4:$T$869)</f>
        <v>0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0</v>
      </c>
      <c r="F50">
        <f>SUMIF(Council_Data!$V$4:$V$869,$A50,Council_Data!$H$4:$H$869)</f>
        <v>0</v>
      </c>
      <c r="G50">
        <f>SUMIF(Council_Data!$V$4:$V$869,$A50,Council_Data!$I$4:$I$869)</f>
        <v>0</v>
      </c>
      <c r="H50">
        <f>SUMIF(Council_Data!$V$4:$V$869,$A50,Council_Data!$J$4:$J$869)</f>
        <v>4</v>
      </c>
      <c r="I50">
        <f>SUMIF(Council_Data!$V$4:$V$869,$A50,Council_Data!$K$4:$K$869)</f>
        <v>0</v>
      </c>
      <c r="J50">
        <f>SUMIF(Council_Data!$V$4:$V$869,$A50,Council_Data!$L$4:$L$869)</f>
        <v>4</v>
      </c>
      <c r="K50" s="63">
        <f t="shared" si="2"/>
        <v>0.2857142857142857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1</v>
      </c>
      <c r="Q50">
        <f>SUMIF(Council_Data!$V$4:$V$869,$A50,Council_Data!$S$4:$S$869)</f>
        <v>0</v>
      </c>
      <c r="R50">
        <f>SUMIF(Council_Data!$V$4:$V$869,$A50,Council_Data!$T$4:$T$869)</f>
        <v>1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1</v>
      </c>
      <c r="F51">
        <f>SUMIF(Council_Data!$V$4:$V$869,$A51,Council_Data!$H$4:$H$869)</f>
        <v>0</v>
      </c>
      <c r="G51">
        <f>SUMIF(Council_Data!$V$4:$V$869,$A51,Council_Data!$I$4:$I$869)</f>
        <v>1</v>
      </c>
      <c r="H51">
        <f>SUMIF(Council_Data!$V$4:$V$869,$A51,Council_Data!$J$4:$J$869)</f>
        <v>22</v>
      </c>
      <c r="I51">
        <f>SUMIF(Council_Data!$V$4:$V$869,$A51,Council_Data!$K$4:$K$869)</f>
        <v>0</v>
      </c>
      <c r="J51">
        <f>SUMIF(Council_Data!$V$4:$V$869,$A51,Council_Data!$L$4:$L$869)</f>
        <v>22</v>
      </c>
      <c r="K51" s="63">
        <f t="shared" si="2"/>
        <v>1.0476190476190477</v>
      </c>
      <c r="L51">
        <f>ROUND(SUMIF(Council_Data!$V$4:$V$869,$A51,Council_Data!$N$4:$N$869)*0.7,0)</f>
        <v>0</v>
      </c>
      <c r="M51">
        <f>SUMIF(Council_Data!$V$4:$V$869,$A51,Council_Data!$O$4:$O$869)</f>
        <v>0</v>
      </c>
      <c r="N51">
        <f>SUMIF(Council_Data!$V$4:$V$869,$A51,Council_Data!$P$4:$P$869)</f>
        <v>0</v>
      </c>
      <c r="O51">
        <f>SUMIF(Council_Data!$V$4:$V$869,$A51,Council_Data!$Q$4:$Q$869)</f>
        <v>0</v>
      </c>
      <c r="P51">
        <f>SUMIF(Council_Data!$V$4:$V$869,$A51,Council_Data!$R$4:$R$869)</f>
        <v>2</v>
      </c>
      <c r="Q51">
        <f>SUMIF(Council_Data!$V$4:$V$869,$A51,Council_Data!$S$4:$S$869)</f>
        <v>3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3</v>
      </c>
      <c r="F52">
        <f>SUMIF(Council_Data!$V$4:$V$869,$A52,Council_Data!$H$4:$H$869)</f>
        <v>0</v>
      </c>
      <c r="G52">
        <f>SUMIF(Council_Data!$V$4:$V$869,$A52,Council_Data!$I$4:$I$869)</f>
        <v>3</v>
      </c>
      <c r="H52">
        <f>SUMIF(Council_Data!$V$4:$V$869,$A52,Council_Data!$J$4:$J$869)</f>
        <v>9</v>
      </c>
      <c r="I52">
        <f>SUMIF(Council_Data!$V$4:$V$869,$A52,Council_Data!$K$4:$K$869)</f>
        <v>0</v>
      </c>
      <c r="J52">
        <f>SUMIF(Council_Data!$V$4:$V$869,$A52,Council_Data!$L$4:$L$869)</f>
        <v>9</v>
      </c>
      <c r="K52" s="63">
        <f t="shared" si="2"/>
        <v>0.6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1</v>
      </c>
      <c r="R52">
        <f>SUMIF(Council_Data!$V$4:$V$869,$A52,Council_Data!$T$4:$T$869)</f>
        <v>-1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4</v>
      </c>
      <c r="I53">
        <f>SUMIF(Council_Data!$V$4:$V$869,$A53,Council_Data!$K$4:$K$869)</f>
        <v>0</v>
      </c>
      <c r="J53">
        <f>SUMIF(Council_Data!$V$4:$V$869,$A53,Council_Data!$L$4:$L$869)</f>
        <v>4</v>
      </c>
      <c r="K53" s="63">
        <f t="shared" si="2"/>
        <v>0.25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3</v>
      </c>
      <c r="R53">
        <f>SUMIF(Council_Data!$V$4:$V$869,$A53,Council_Data!$T$4:$T$869)</f>
        <v>-3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0</v>
      </c>
      <c r="F54">
        <f>SUMIF(Council_Data!$V$4:$V$869,$A54,Council_Data!$H$4:$H$869)</f>
        <v>0</v>
      </c>
      <c r="G54">
        <f>SUMIF(Council_Data!$V$4:$V$869,$A54,Council_Data!$I$4:$I$869)</f>
        <v>0</v>
      </c>
      <c r="H54">
        <f>SUMIF(Council_Data!$V$4:$V$869,$A54,Council_Data!$J$4:$J$869)</f>
        <v>4</v>
      </c>
      <c r="I54">
        <f>SUMIF(Council_Data!$V$4:$V$869,$A54,Council_Data!$K$4:$K$869)</f>
        <v>0</v>
      </c>
      <c r="J54">
        <f>SUMIF(Council_Data!$V$4:$V$869,$A54,Council_Data!$L$4:$L$869)</f>
        <v>4</v>
      </c>
      <c r="K54" s="63">
        <f t="shared" si="2"/>
        <v>0.36363636363636365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0</v>
      </c>
      <c r="O54">
        <f>SUMIF(Council_Data!$V$4:$V$869,$A54,Council_Data!$Q$4:$Q$869)</f>
        <v>0</v>
      </c>
      <c r="P54">
        <f>SUMIF(Council_Data!$V$4:$V$869,$A54,Council_Data!$R$4:$R$869)</f>
        <v>2</v>
      </c>
      <c r="Q54">
        <f>SUMIF(Council_Data!$V$4:$V$869,$A54,Council_Data!$S$4:$S$869)</f>
        <v>1</v>
      </c>
      <c r="R54">
        <f>SUMIF(Council_Data!$V$4:$V$869,$A54,Council_Data!$T$4:$T$869)</f>
        <v>1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0</v>
      </c>
      <c r="F55">
        <f>SUMIF(Council_Data!$V$4:$V$869,$A55,Council_Data!$H$4:$H$869)</f>
        <v>0</v>
      </c>
      <c r="G55">
        <f>SUMIF(Council_Data!$V$4:$V$869,$A55,Council_Data!$I$4:$I$869)</f>
        <v>0</v>
      </c>
      <c r="H55">
        <f>SUMIF(Council_Data!$V$4:$V$869,$A55,Council_Data!$J$4:$J$869)</f>
        <v>4</v>
      </c>
      <c r="I55">
        <f>SUMIF(Council_Data!$V$4:$V$869,$A55,Council_Data!$K$4:$K$869)</f>
        <v>0</v>
      </c>
      <c r="J55">
        <f>SUMIF(Council_Data!$V$4:$V$869,$A55,Council_Data!$L$4:$L$869)</f>
        <v>4</v>
      </c>
      <c r="K55" s="63">
        <f t="shared" si="2"/>
        <v>0.2857142857142857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3</v>
      </c>
      <c r="Q55">
        <f>SUMIF(Council_Data!$V$4:$V$869,$A55,Council_Data!$S$4:$S$869)</f>
        <v>1</v>
      </c>
      <c r="R55">
        <f>SUMIF(Council_Data!$V$4:$V$869,$A55,Council_Data!$T$4:$T$869)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0</v>
      </c>
      <c r="F56">
        <f>SUMIF(Council_Data!$V$4:$V$869,$A56,Council_Data!$H$4:$H$869)</f>
        <v>0</v>
      </c>
      <c r="G56">
        <f>SUMIF(Council_Data!$V$4:$V$869,$A56,Council_Data!$I$4:$I$869)</f>
        <v>0</v>
      </c>
      <c r="H56">
        <f>SUMIF(Council_Data!$V$4:$V$869,$A56,Council_Data!$J$4:$J$869)</f>
        <v>7</v>
      </c>
      <c r="I56">
        <f>SUMIF(Council_Data!$V$4:$V$869,$A56,Council_Data!$K$4:$K$869)</f>
        <v>0</v>
      </c>
      <c r="J56">
        <f>SUMIF(Council_Data!$V$4:$V$869,$A56,Council_Data!$L$4:$L$869)</f>
        <v>7</v>
      </c>
      <c r="K56" s="63">
        <f t="shared" si="2"/>
        <v>0.3888888888888889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0</v>
      </c>
      <c r="O56">
        <f>SUMIF(Council_Data!$V$4:$V$869,$A56,Council_Data!$Q$4:$Q$869)</f>
        <v>0</v>
      </c>
      <c r="P56">
        <f>SUMIF(Council_Data!$V$4:$V$869,$A56,Council_Data!$R$4:$R$869)</f>
        <v>1</v>
      </c>
      <c r="Q56">
        <f>SUMIF(Council_Data!$V$4:$V$869,$A56,Council_Data!$S$4:$S$869)</f>
        <v>2</v>
      </c>
      <c r="R56">
        <f>SUMIF(Council_Data!$V$4:$V$869,$A56,Council_Data!$T$4:$T$869)</f>
        <v>-1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0</v>
      </c>
      <c r="F57">
        <f>SUMIF(Council_Data!$V$4:$V$869,$A57,Council_Data!$H$4:$H$869)</f>
        <v>0</v>
      </c>
      <c r="G57">
        <f>SUMIF(Council_Data!$V$4:$V$869,$A57,Council_Data!$I$4:$I$869)</f>
        <v>0</v>
      </c>
      <c r="H57">
        <f>SUMIF(Council_Data!$V$4:$V$869,$A57,Council_Data!$J$4:$J$869)</f>
        <v>16</v>
      </c>
      <c r="I57">
        <f>SUMIF(Council_Data!$V$4:$V$869,$A57,Council_Data!$K$4:$K$869)</f>
        <v>0</v>
      </c>
      <c r="J57">
        <f>SUMIF(Council_Data!$V$4:$V$869,$A57,Council_Data!$L$4:$L$869)</f>
        <v>16</v>
      </c>
      <c r="K57" s="63">
        <f t="shared" si="2"/>
        <v>1.1428571428571428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0</v>
      </c>
      <c r="O57">
        <f>SUMIF(Council_Data!$V$4:$V$869,$A57,Council_Data!$Q$4:$Q$869)</f>
        <v>0</v>
      </c>
      <c r="P57">
        <f>SUMIF(Council_Data!$V$4:$V$869,$A57,Council_Data!$R$4:$R$869)</f>
        <v>1</v>
      </c>
      <c r="Q57">
        <f>SUMIF(Council_Data!$V$4:$V$869,$A57,Council_Data!$S$4:$S$869)</f>
        <v>6</v>
      </c>
      <c r="R57">
        <f>SUMIF(Council_Data!$V$4:$V$869,$A57,Council_Data!$T$4:$T$869)</f>
        <v>-5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0</v>
      </c>
      <c r="F62">
        <f>SUMIF(Council_Data!$V$4:$V$869,$A62,Council_Data!$H$4:$H$869)</f>
        <v>0</v>
      </c>
      <c r="G62">
        <f>SUMIF(Council_Data!$V$4:$V$869,$A62,Council_Data!$I$4:$I$869)</f>
        <v>0</v>
      </c>
      <c r="H62">
        <f>SUMIF(Council_Data!$V$4:$V$869,$A62,Council_Data!$J$4:$J$869)</f>
        <v>13</v>
      </c>
      <c r="I62">
        <f>SUMIF(Council_Data!$V$4:$V$869,$A62,Council_Data!$K$4:$K$869)</f>
        <v>0</v>
      </c>
      <c r="J62">
        <f>SUMIF(Council_Data!$V$4:$V$869,$A62,Council_Data!$L$4:$L$869)</f>
        <v>13</v>
      </c>
      <c r="K62" s="63">
        <f t="shared" si="2"/>
        <v>0.8666666666666667</v>
      </c>
      <c r="L62">
        <f>ROUND(SUMIF(Council_Data!$V$4:$V$869,$A62,Council_Data!$N$4:$N$869)*0.7,0)</f>
        <v>0</v>
      </c>
      <c r="M62">
        <f>SUMIF(Council_Data!$V$4:$V$869,$A62,Council_Data!$O$4:$O$869)</f>
        <v>0</v>
      </c>
      <c r="N62">
        <f>SUMIF(Council_Data!$V$4:$V$869,$A62,Council_Data!$P$4:$P$869)</f>
        <v>0</v>
      </c>
      <c r="O62">
        <f>SUMIF(Council_Data!$V$4:$V$869,$A62,Council_Data!$Q$4:$Q$869)</f>
        <v>0</v>
      </c>
      <c r="P62">
        <f>SUMIF(Council_Data!$V$4:$V$869,$A62,Council_Data!$R$4:$R$869)</f>
        <v>4</v>
      </c>
      <c r="Q62">
        <f>SUMIF(Council_Data!$V$4:$V$869,$A62,Council_Data!$S$4:$S$869)</f>
        <v>2</v>
      </c>
      <c r="R62">
        <f>SUMIF(Council_Data!$V$4:$V$869,$A62,Council_Data!$T$4:$T$869)</f>
        <v>2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4</v>
      </c>
      <c r="F63">
        <f>SUMIF(Council_Data!$V$4:$V$869,$A63,Council_Data!$H$4:$H$869)</f>
        <v>0</v>
      </c>
      <c r="G63">
        <f>SUMIF(Council_Data!$V$4:$V$869,$A63,Council_Data!$I$4:$I$869)</f>
        <v>4</v>
      </c>
      <c r="H63">
        <f>SUMIF(Council_Data!$V$4:$V$869,$A63,Council_Data!$J$4:$J$869)</f>
        <v>20</v>
      </c>
      <c r="I63">
        <f>SUMIF(Council_Data!$V$4:$V$869,$A63,Council_Data!$K$4:$K$869)</f>
        <v>0</v>
      </c>
      <c r="J63">
        <f>SUMIF(Council_Data!$V$4:$V$869,$A63,Council_Data!$L$4:$L$869)</f>
        <v>20</v>
      </c>
      <c r="K63" s="63">
        <f t="shared" si="2"/>
        <v>1</v>
      </c>
      <c r="L63">
        <f>ROUND(SUMIF(Council_Data!$V$4:$V$869,$A63,Council_Data!$N$4:$N$869)*0.7,0)</f>
        <v>0</v>
      </c>
      <c r="M63">
        <f>SUMIF(Council_Data!$V$4:$V$869,$A63,Council_Data!$O$4:$O$869)</f>
        <v>1</v>
      </c>
      <c r="N63">
        <f>SUMIF(Council_Data!$V$4:$V$869,$A63,Council_Data!$P$4:$P$869)</f>
        <v>1</v>
      </c>
      <c r="O63">
        <f>SUMIF(Council_Data!$V$4:$V$869,$A63,Council_Data!$Q$4:$Q$869)</f>
        <v>0</v>
      </c>
      <c r="P63">
        <f>SUMIF(Council_Data!$V$4:$V$869,$A63,Council_Data!$R$4:$R$869)</f>
        <v>2</v>
      </c>
      <c r="Q63">
        <f>SUMIF(Council_Data!$V$4:$V$869,$A63,Council_Data!$S$4:$S$869)</f>
        <v>5</v>
      </c>
      <c r="R63">
        <f>SUMIF(Council_Data!$V$4:$V$869,$A63,Council_Data!$T$4:$T$869)</f>
        <v>-3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1</v>
      </c>
      <c r="F64">
        <f>SUMIF(Council_Data!$V$4:$V$869,$A64,Council_Data!$H$4:$H$869)</f>
        <v>0</v>
      </c>
      <c r="G64">
        <f>SUMIF(Council_Data!$V$4:$V$869,$A64,Council_Data!$I$4:$I$869)</f>
        <v>1</v>
      </c>
      <c r="H64">
        <f>SUMIF(Council_Data!$V$4:$V$869,$A64,Council_Data!$J$4:$J$869)</f>
        <v>11</v>
      </c>
      <c r="I64">
        <f>SUMIF(Council_Data!$V$4:$V$869,$A64,Council_Data!$K$4:$K$869)</f>
        <v>0</v>
      </c>
      <c r="J64">
        <f>SUMIF(Council_Data!$V$4:$V$869,$A64,Council_Data!$L$4:$L$869)</f>
        <v>11</v>
      </c>
      <c r="K64" s="63">
        <f t="shared" ref="K64:K132" si="8">IFERROR(J64/D64,0)</f>
        <v>0.6470588235294118</v>
      </c>
      <c r="L64">
        <f>ROUND(SUMIF(Council_Data!$V$4:$V$869,$A64,Council_Data!$N$4:$N$869)*0.7,0)</f>
        <v>0</v>
      </c>
      <c r="M64">
        <f>SUMIF(Council_Data!$V$4:$V$869,$A64,Council_Data!$O$4:$O$869)</f>
        <v>0</v>
      </c>
      <c r="N64">
        <f>SUMIF(Council_Data!$V$4:$V$869,$A64,Council_Data!$P$4:$P$869)</f>
        <v>0</v>
      </c>
      <c r="O64">
        <f>SUMIF(Council_Data!$V$4:$V$869,$A64,Council_Data!$Q$4:$Q$869)</f>
        <v>0</v>
      </c>
      <c r="P64">
        <f>SUMIF(Council_Data!$V$4:$V$869,$A64,Council_Data!$R$4:$R$869)</f>
        <v>8</v>
      </c>
      <c r="Q64">
        <f>SUMIF(Council_Data!$V$4:$V$869,$A64,Council_Data!$S$4:$S$869)</f>
        <v>3</v>
      </c>
      <c r="R64">
        <f>SUMIF(Council_Data!$V$4:$V$869,$A64,Council_Data!$T$4:$T$869)</f>
        <v>5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3</v>
      </c>
      <c r="F65">
        <f>SUMIF(Council_Data!$V$4:$V$869,$A65,Council_Data!$H$4:$H$869)</f>
        <v>0</v>
      </c>
      <c r="G65">
        <f>SUMIF(Council_Data!$V$4:$V$869,$A65,Council_Data!$I$4:$I$869)</f>
        <v>3</v>
      </c>
      <c r="H65">
        <f>SUMIF(Council_Data!$V$4:$V$869,$A65,Council_Data!$J$4:$J$869)</f>
        <v>18</v>
      </c>
      <c r="I65">
        <f>SUMIF(Council_Data!$V$4:$V$869,$A65,Council_Data!$K$4:$K$869)</f>
        <v>0</v>
      </c>
      <c r="J65">
        <f>SUMIF(Council_Data!$V$4:$V$869,$A65,Council_Data!$L$4:$L$869)</f>
        <v>18</v>
      </c>
      <c r="K65" s="63">
        <f t="shared" si="8"/>
        <v>0.62068965517241381</v>
      </c>
      <c r="L65">
        <f>ROUND(SUMIF(Council_Data!$V$4:$V$869,$A65,Council_Data!$N$4:$N$869)*0.7,0)</f>
        <v>0</v>
      </c>
      <c r="M65">
        <f>SUMIF(Council_Data!$V$4:$V$869,$A65,Council_Data!$O$4:$O$869)</f>
        <v>2</v>
      </c>
      <c r="N65">
        <f>SUMIF(Council_Data!$V$4:$V$869,$A65,Council_Data!$P$4:$P$869)</f>
        <v>1</v>
      </c>
      <c r="O65">
        <f>SUMIF(Council_Data!$V$4:$V$869,$A65,Council_Data!$Q$4:$Q$869)</f>
        <v>1</v>
      </c>
      <c r="P65">
        <f>SUMIF(Council_Data!$V$4:$V$869,$A65,Council_Data!$R$4:$R$869)</f>
        <v>7</v>
      </c>
      <c r="Q65">
        <f>SUMIF(Council_Data!$V$4:$V$869,$A65,Council_Data!$S$4:$S$869)</f>
        <v>3</v>
      </c>
      <c r="R65">
        <f>SUMIF(Council_Data!$V$4:$V$869,$A65,Council_Data!$T$4:$T$869)</f>
        <v>4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0</v>
      </c>
      <c r="F66">
        <f>SUMIF(Council_Data!$V$4:$V$869,$A66,Council_Data!$H$4:$H$869)</f>
        <v>0</v>
      </c>
      <c r="G66">
        <f>SUMIF(Council_Data!$V$4:$V$869,$A66,Council_Data!$I$4:$I$869)</f>
        <v>0</v>
      </c>
      <c r="H66">
        <f>SUMIF(Council_Data!$V$4:$V$869,$A66,Council_Data!$J$4:$J$869)</f>
        <v>6</v>
      </c>
      <c r="I66">
        <f>SUMIF(Council_Data!$V$4:$V$869,$A66,Council_Data!$K$4:$K$869)</f>
        <v>0</v>
      </c>
      <c r="J66">
        <f>SUMIF(Council_Data!$V$4:$V$869,$A66,Council_Data!$L$4:$L$869)</f>
        <v>6</v>
      </c>
      <c r="K66" s="63">
        <f t="shared" si="8"/>
        <v>0.3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1</v>
      </c>
      <c r="O66">
        <f>SUMIF(Council_Data!$V$4:$V$869,$A66,Council_Data!$Q$4:$Q$869)</f>
        <v>-1</v>
      </c>
      <c r="P66">
        <f>SUMIF(Council_Data!$V$4:$V$869,$A66,Council_Data!$R$4:$R$869)</f>
        <v>3</v>
      </c>
      <c r="Q66">
        <f>SUMIF(Council_Data!$V$4:$V$869,$A66,Council_Data!$S$4:$S$869)</f>
        <v>1</v>
      </c>
      <c r="R66">
        <f>SUMIF(Council_Data!$V$4:$V$869,$A66,Council_Data!$T$4:$T$869)</f>
        <v>2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3</v>
      </c>
      <c r="F67">
        <f>SUMIF(Council_Data!$V$4:$V$869,$A67,Council_Data!$H$4:$H$869)</f>
        <v>0</v>
      </c>
      <c r="G67">
        <f>SUMIF(Council_Data!$V$4:$V$869,$A67,Council_Data!$I$4:$I$869)</f>
        <v>3</v>
      </c>
      <c r="H67">
        <f>SUMIF(Council_Data!$V$4:$V$869,$A67,Council_Data!$J$4:$J$869)</f>
        <v>4</v>
      </c>
      <c r="I67">
        <f>SUMIF(Council_Data!$V$4:$V$869,$A67,Council_Data!$K$4:$K$869)</f>
        <v>0</v>
      </c>
      <c r="J67">
        <f>SUMIF(Council_Data!$V$4:$V$869,$A67,Council_Data!$L$4:$L$869)</f>
        <v>4</v>
      </c>
      <c r="K67" s="63">
        <f t="shared" si="8"/>
        <v>0.36363636363636365</v>
      </c>
      <c r="L67">
        <f>ROUND(SUMIF(Council_Data!$V$4:$V$869,$A67,Council_Data!$N$4:$N$869)*0.7,0)</f>
        <v>0</v>
      </c>
      <c r="M67">
        <f>SUMIF(Council_Data!$V$4:$V$869,$A67,Council_Data!$O$4:$O$869)</f>
        <v>1</v>
      </c>
      <c r="N67">
        <f>SUMIF(Council_Data!$V$4:$V$869,$A67,Council_Data!$P$4:$P$869)</f>
        <v>0</v>
      </c>
      <c r="O67">
        <f>SUMIF(Council_Data!$V$4:$V$869,$A67,Council_Data!$Q$4:$Q$869)</f>
        <v>1</v>
      </c>
      <c r="P67">
        <f>SUMIF(Council_Data!$V$4:$V$869,$A67,Council_Data!$R$4:$R$869)</f>
        <v>2</v>
      </c>
      <c r="Q67">
        <f>SUMIF(Council_Data!$V$4:$V$869,$A67,Council_Data!$S$4:$S$869)</f>
        <v>0</v>
      </c>
      <c r="R67">
        <f>SUMIF(Council_Data!$V$4:$V$869,$A67,Council_Data!$T$4:$T$869)</f>
        <v>2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19</v>
      </c>
      <c r="F68">
        <f>SUMIF(Council_Data!$V$4:$V$869,$A68,Council_Data!$H$4:$H$869)</f>
        <v>0</v>
      </c>
      <c r="G68">
        <f>SUMIF(Council_Data!$V$4:$V$869,$A68,Council_Data!$I$4:$I$869)</f>
        <v>19</v>
      </c>
      <c r="H68">
        <f>SUMIF(Council_Data!$V$4:$V$869,$A68,Council_Data!$J$4:$J$869)</f>
        <v>38</v>
      </c>
      <c r="I68">
        <f>SUMIF(Council_Data!$V$4:$V$869,$A68,Council_Data!$K$4:$K$869)</f>
        <v>0</v>
      </c>
      <c r="J68">
        <f>SUMIF(Council_Data!$V$4:$V$869,$A68,Council_Data!$L$4:$L$869)</f>
        <v>38</v>
      </c>
      <c r="K68" s="63">
        <f t="shared" si="8"/>
        <v>1.7272727272727273</v>
      </c>
      <c r="L68">
        <f>ROUND(SUMIF(Council_Data!$V$4:$V$869,$A68,Council_Data!$N$4:$N$869)*0.7,0)</f>
        <v>0</v>
      </c>
      <c r="M68">
        <f>SUMIF(Council_Data!$V$4:$V$869,$A68,Council_Data!$O$4:$O$869)</f>
        <v>0</v>
      </c>
      <c r="N68">
        <f>SUMIF(Council_Data!$V$4:$V$869,$A68,Council_Data!$P$4:$P$869)</f>
        <v>0</v>
      </c>
      <c r="O68">
        <f>SUMIF(Council_Data!$V$4:$V$869,$A68,Council_Data!$Q$4:$Q$869)</f>
        <v>0</v>
      </c>
      <c r="P68">
        <f>SUMIF(Council_Data!$V$4:$V$869,$A68,Council_Data!$R$4:$R$869)</f>
        <v>6</v>
      </c>
      <c r="Q68">
        <f>SUMIF(Council_Data!$V$4:$V$869,$A68,Council_Data!$S$4:$S$869)</f>
        <v>3</v>
      </c>
      <c r="R68">
        <f>SUMIF(Council_Data!$V$4:$V$869,$A68,Council_Data!$T$4:$T$869)</f>
        <v>3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1</v>
      </c>
      <c r="F69">
        <f>SUMIF(Council_Data!$V$4:$V$869,$A69,Council_Data!$H$4:$H$869)</f>
        <v>0</v>
      </c>
      <c r="G69">
        <f>SUMIF(Council_Data!$V$4:$V$869,$A69,Council_Data!$I$4:$I$869)</f>
        <v>1</v>
      </c>
      <c r="H69">
        <f>SUMIF(Council_Data!$V$4:$V$869,$A69,Council_Data!$J$4:$J$869)</f>
        <v>1</v>
      </c>
      <c r="I69">
        <f>SUMIF(Council_Data!$V$4:$V$869,$A69,Council_Data!$K$4:$K$869)</f>
        <v>0</v>
      </c>
      <c r="J69">
        <f>SUMIF(Council_Data!$V$4:$V$869,$A69,Council_Data!$L$4:$L$869)</f>
        <v>1</v>
      </c>
      <c r="K69" s="63">
        <f t="shared" si="8"/>
        <v>4.7619047619047616E-2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1</v>
      </c>
      <c r="F70">
        <f>SUMIF(Council_Data!$V$4:$V$869,$A70,Council_Data!$H$4:$H$869)</f>
        <v>0</v>
      </c>
      <c r="G70">
        <f>SUMIF(Council_Data!$V$4:$V$869,$A70,Council_Data!$I$4:$I$869)</f>
        <v>1</v>
      </c>
      <c r="H70">
        <f>SUMIF(Council_Data!$V$4:$V$869,$A70,Council_Data!$J$4:$J$869)</f>
        <v>1</v>
      </c>
      <c r="I70">
        <f>SUMIF(Council_Data!$V$4:$V$869,$A70,Council_Data!$K$4:$K$869)</f>
        <v>0</v>
      </c>
      <c r="J70">
        <f>SUMIF(Council_Data!$V$4:$V$869,$A70,Council_Data!$L$4:$L$869)</f>
        <v>1</v>
      </c>
      <c r="K70" s="63">
        <f t="shared" si="8"/>
        <v>9.0909090909090912E-2</v>
      </c>
      <c r="L70">
        <f>ROUND(SUMIF(Council_Data!$V$4:$V$869,$A70,Council_Data!$N$4:$N$869)*0.7,0)</f>
        <v>0</v>
      </c>
      <c r="M70">
        <f>SUMIF(Council_Data!$V$4:$V$869,$A70,Council_Data!$O$4:$O$869)</f>
        <v>1</v>
      </c>
      <c r="N70">
        <f>SUMIF(Council_Data!$V$4:$V$869,$A70,Council_Data!$P$4:$P$869)</f>
        <v>0</v>
      </c>
      <c r="O70">
        <f>SUMIF(Council_Data!$V$4:$V$869,$A70,Council_Data!$Q$4:$Q$869)</f>
        <v>1</v>
      </c>
      <c r="P70">
        <f>SUMIF(Council_Data!$V$4:$V$869,$A70,Council_Data!$R$4:$R$869)</f>
        <v>2</v>
      </c>
      <c r="Q70">
        <f>SUMIF(Council_Data!$V$4:$V$869,$A70,Council_Data!$S$4:$S$869)</f>
        <v>1</v>
      </c>
      <c r="R70">
        <f>SUMIF(Council_Data!$V$4:$V$869,$A70,Council_Data!$T$4:$T$869)</f>
        <v>1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0</v>
      </c>
      <c r="F71">
        <f>SUMIF(Council_Data!$V$4:$V$869,$A71,Council_Data!$H$4:$H$869)</f>
        <v>0</v>
      </c>
      <c r="G71">
        <f>SUMIF(Council_Data!$V$4:$V$869,$A71,Council_Data!$I$4:$I$869)</f>
        <v>0</v>
      </c>
      <c r="H71">
        <f>SUMIF(Council_Data!$V$4:$V$869,$A71,Council_Data!$J$4:$J$869)</f>
        <v>30</v>
      </c>
      <c r="I71">
        <f>SUMIF(Council_Data!$V$4:$V$869,$A71,Council_Data!$K$4:$K$869)</f>
        <v>0</v>
      </c>
      <c r="J71">
        <f>SUMIF(Council_Data!$V$4:$V$869,$A71,Council_Data!$L$4:$L$869)</f>
        <v>30</v>
      </c>
      <c r="K71" s="63">
        <f t="shared" si="8"/>
        <v>1.0714285714285714</v>
      </c>
      <c r="L71">
        <f>ROUND(SUMIF(Council_Data!$V$4:$V$869,$A71,Council_Data!$N$4:$N$869)*0.7,0)</f>
        <v>0</v>
      </c>
      <c r="M71">
        <f>SUMIF(Council_Data!$V$4:$V$869,$A71,Council_Data!$O$4:$O$869)</f>
        <v>1</v>
      </c>
      <c r="N71">
        <f>SUMIF(Council_Data!$V$4:$V$869,$A71,Council_Data!$P$4:$P$869)</f>
        <v>0</v>
      </c>
      <c r="O71">
        <f>SUMIF(Council_Data!$V$4:$V$869,$A71,Council_Data!$Q$4:$Q$869)</f>
        <v>1</v>
      </c>
      <c r="P71">
        <f>SUMIF(Council_Data!$V$4:$V$869,$A71,Council_Data!$R$4:$R$869)</f>
        <v>4</v>
      </c>
      <c r="Q71">
        <f>SUMIF(Council_Data!$V$4:$V$869,$A71,Council_Data!$S$4:$S$869)</f>
        <v>4</v>
      </c>
      <c r="R71">
        <f>SUMIF(Council_Data!$V$4:$V$869,$A71,Council_Data!$T$4:$T$869)</f>
        <v>0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12</v>
      </c>
      <c r="F72">
        <f>SUMIF(Council_Data!$V$4:$V$869,$A72,Council_Data!$H$4:$H$869)</f>
        <v>0</v>
      </c>
      <c r="G72">
        <f>SUMIF(Council_Data!$V$4:$V$869,$A72,Council_Data!$I$4:$I$869)</f>
        <v>12</v>
      </c>
      <c r="H72">
        <f>SUMIF(Council_Data!$V$4:$V$869,$A72,Council_Data!$J$4:$J$869)</f>
        <v>23</v>
      </c>
      <c r="I72">
        <f>SUMIF(Council_Data!$V$4:$V$869,$A72,Council_Data!$K$4:$K$869)</f>
        <v>0</v>
      </c>
      <c r="J72">
        <f>SUMIF(Council_Data!$V$4:$V$869,$A72,Council_Data!$L$4:$L$869)</f>
        <v>23</v>
      </c>
      <c r="K72" s="63">
        <f t="shared" si="8"/>
        <v>0.65714285714285714</v>
      </c>
      <c r="L72">
        <f>ROUND(SUMIF(Council_Data!$V$4:$V$869,$A72,Council_Data!$N$4:$N$869)*0.7,0)</f>
        <v>0</v>
      </c>
      <c r="M72">
        <f>SUMIF(Council_Data!$V$4:$V$869,$A72,Council_Data!$O$4:$O$869)</f>
        <v>1</v>
      </c>
      <c r="N72">
        <f>SUMIF(Council_Data!$V$4:$V$869,$A72,Council_Data!$P$4:$P$869)</f>
        <v>1</v>
      </c>
      <c r="O72">
        <f>SUMIF(Council_Data!$V$4:$V$869,$A72,Council_Data!$Q$4:$Q$869)</f>
        <v>0</v>
      </c>
      <c r="P72">
        <f>SUMIF(Council_Data!$V$4:$V$869,$A72,Council_Data!$R$4:$R$869)</f>
        <v>6</v>
      </c>
      <c r="Q72">
        <f>SUMIF(Council_Data!$V$4:$V$869,$A72,Council_Data!$S$4:$S$869)</f>
        <v>6</v>
      </c>
      <c r="R72">
        <f>SUMIF(Council_Data!$V$4:$V$869,$A72,Council_Data!$T$4:$T$869)</f>
        <v>0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1</v>
      </c>
      <c r="Q73">
        <f>SUMIF(Council_Data!$V$4:$V$869,$A73,Council_Data!$S$4:$S$869)</f>
        <v>2</v>
      </c>
      <c r="R73">
        <f>SUMIF(Council_Data!$V$4:$V$869,$A73,Council_Data!$T$4:$T$869)</f>
        <v>-1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1</v>
      </c>
      <c r="R75">
        <f>SUMIF(Council_Data!$V$4:$V$869,$A75,Council_Data!$T$4:$T$869)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</v>
      </c>
      <c r="F76">
        <f>SUMIF(Council_Data!$V$4:$V$869,$A76,Council_Data!$H$4:$H$869)</f>
        <v>0</v>
      </c>
      <c r="G76">
        <f>SUMIF(Council_Data!$V$4:$V$869,$A76,Council_Data!$I$4:$I$869)</f>
        <v>1</v>
      </c>
      <c r="H76">
        <f>SUMIF(Council_Data!$V$4:$V$869,$A76,Council_Data!$J$4:$J$869)</f>
        <v>38</v>
      </c>
      <c r="I76">
        <f>SUMIF(Council_Data!$V$4:$V$869,$A76,Council_Data!$K$4:$K$869)</f>
        <v>0</v>
      </c>
      <c r="J76">
        <f>SUMIF(Council_Data!$V$4:$V$869,$A76,Council_Data!$L$4:$L$869)</f>
        <v>38</v>
      </c>
      <c r="K76" s="63">
        <f t="shared" si="8"/>
        <v>1.1176470588235294</v>
      </c>
      <c r="L76">
        <f>ROUND(SUMIF(Council_Data!$V$4:$V$869,$A76,Council_Data!$N$4:$N$869)*0.7,0)</f>
        <v>0</v>
      </c>
      <c r="M76">
        <f>SUMIF(Council_Data!$V$4:$V$869,$A76,Council_Data!$O$4:$O$869)</f>
        <v>1</v>
      </c>
      <c r="N76">
        <f>SUMIF(Council_Data!$V$4:$V$869,$A76,Council_Data!$P$4:$P$869)</f>
        <v>1</v>
      </c>
      <c r="O76">
        <f>SUMIF(Council_Data!$V$4:$V$869,$A76,Council_Data!$Q$4:$Q$869)</f>
        <v>0</v>
      </c>
      <c r="P76">
        <f>SUMIF(Council_Data!$V$4:$V$869,$A76,Council_Data!$R$4:$R$869)</f>
        <v>10</v>
      </c>
      <c r="Q76">
        <f>SUMIF(Council_Data!$V$4:$V$869,$A76,Council_Data!$S$4:$S$869)</f>
        <v>6</v>
      </c>
      <c r="R76">
        <f>SUMIF(Council_Data!$V$4:$V$869,$A76,Council_Data!$T$4:$T$869)</f>
        <v>4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3</v>
      </c>
      <c r="F77">
        <f>SUMIF(Council_Data!$V$4:$V$869,$A77,Council_Data!$H$4:$H$869)</f>
        <v>0</v>
      </c>
      <c r="G77">
        <f>SUMIF(Council_Data!$V$4:$V$869,$A77,Council_Data!$I$4:$I$869)</f>
        <v>3</v>
      </c>
      <c r="H77">
        <f>SUMIF(Council_Data!$V$4:$V$869,$A77,Council_Data!$J$4:$J$869)</f>
        <v>12</v>
      </c>
      <c r="I77">
        <f>SUMIF(Council_Data!$V$4:$V$869,$A77,Council_Data!$K$4:$K$869)</f>
        <v>0</v>
      </c>
      <c r="J77">
        <f>SUMIF(Council_Data!$V$4:$V$869,$A77,Council_Data!$L$4:$L$869)</f>
        <v>12</v>
      </c>
      <c r="K77" s="63">
        <f t="shared" si="8"/>
        <v>0.48</v>
      </c>
      <c r="L77">
        <f>ROUND(SUMIF(Council_Data!$V$4:$V$869,$A77,Council_Data!$N$4:$N$869)*0.7,0)</f>
        <v>0</v>
      </c>
      <c r="M77">
        <f>SUMIF(Council_Data!$V$4:$V$869,$A77,Council_Data!$O$4:$O$869)</f>
        <v>0</v>
      </c>
      <c r="N77">
        <f>SUMIF(Council_Data!$V$4:$V$869,$A77,Council_Data!$P$4:$P$869)</f>
        <v>1</v>
      </c>
      <c r="O77">
        <f>SUMIF(Council_Data!$V$4:$V$869,$A77,Council_Data!$Q$4:$Q$869)</f>
        <v>-1</v>
      </c>
      <c r="P77">
        <f>SUMIF(Council_Data!$V$4:$V$869,$A77,Council_Data!$R$4:$R$869)</f>
        <v>2</v>
      </c>
      <c r="Q77">
        <f>SUMIF(Council_Data!$V$4:$V$869,$A77,Council_Data!$S$4:$S$869)</f>
        <v>3</v>
      </c>
      <c r="R77">
        <f>SUMIF(Council_Data!$V$4:$V$869,$A77,Council_Data!$T$4:$T$869)</f>
        <v>-1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0</v>
      </c>
      <c r="F78">
        <f>SUMIF(Council_Data!$V$4:$V$869,$A78,Council_Data!$H$4:$H$869)</f>
        <v>0</v>
      </c>
      <c r="G78">
        <f>SUMIF(Council_Data!$V$4:$V$869,$A78,Council_Data!$I$4:$I$869)</f>
        <v>0</v>
      </c>
      <c r="H78">
        <f>SUMIF(Council_Data!$V$4:$V$869,$A78,Council_Data!$J$4:$J$869)</f>
        <v>8</v>
      </c>
      <c r="I78">
        <f>SUMIF(Council_Data!$V$4:$V$869,$A78,Council_Data!$K$4:$K$869)</f>
        <v>0</v>
      </c>
      <c r="J78">
        <f>SUMIF(Council_Data!$V$4:$V$869,$A78,Council_Data!$L$4:$L$869)</f>
        <v>8</v>
      </c>
      <c r="K78" s="63">
        <f t="shared" si="8"/>
        <v>0.72727272727272729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1</v>
      </c>
      <c r="Q78">
        <f>SUMIF(Council_Data!$V$4:$V$869,$A78,Council_Data!$S$4:$S$869)</f>
        <v>0</v>
      </c>
      <c r="R78">
        <f>SUMIF(Council_Data!$V$4:$V$869,$A78,Council_Data!$T$4:$T$869)</f>
        <v>1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0</v>
      </c>
      <c r="F79">
        <f>SUMIF(Council_Data!$V$4:$V$869,$A79,Council_Data!$H$4:$H$869)</f>
        <v>0</v>
      </c>
      <c r="G79">
        <f>SUMIF(Council_Data!$V$4:$V$869,$A79,Council_Data!$I$4:$I$869)</f>
        <v>0</v>
      </c>
      <c r="H79">
        <f>SUMIF(Council_Data!$V$4:$V$869,$A79,Council_Data!$J$4:$J$869)</f>
        <v>19</v>
      </c>
      <c r="I79">
        <f>SUMIF(Council_Data!$V$4:$V$869,$A79,Council_Data!$K$4:$K$869)</f>
        <v>0</v>
      </c>
      <c r="J79">
        <f>SUMIF(Council_Data!$V$4:$V$869,$A79,Council_Data!$L$4:$L$869)</f>
        <v>19</v>
      </c>
      <c r="K79" s="63">
        <f t="shared" si="8"/>
        <v>0.79166666666666663</v>
      </c>
      <c r="L79">
        <f>ROUND(SUMIF(Council_Data!$V$4:$V$869,$A79,Council_Data!$N$4:$N$869)*0.7,0)</f>
        <v>0</v>
      </c>
      <c r="M79">
        <f>SUMIF(Council_Data!$V$4:$V$869,$A79,Council_Data!$O$4:$O$869)</f>
        <v>1</v>
      </c>
      <c r="N79">
        <f>SUMIF(Council_Data!$V$4:$V$869,$A79,Council_Data!$P$4:$P$869)</f>
        <v>0</v>
      </c>
      <c r="O79">
        <f>SUMIF(Council_Data!$V$4:$V$869,$A79,Council_Data!$Q$4:$Q$869)</f>
        <v>1</v>
      </c>
      <c r="P79">
        <f>SUMIF(Council_Data!$V$4:$V$869,$A79,Council_Data!$R$4:$R$869)</f>
        <v>13</v>
      </c>
      <c r="Q79">
        <f>SUMIF(Council_Data!$V$4:$V$869,$A79,Council_Data!$S$4:$S$869)</f>
        <v>5</v>
      </c>
      <c r="R79">
        <f>SUMIF(Council_Data!$V$4:$V$869,$A79,Council_Data!$T$4:$T$869)</f>
        <v>8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3</v>
      </c>
      <c r="F80">
        <f>SUMIF(Council_Data!$V$4:$V$869,$A80,Council_Data!$H$4:$H$869)</f>
        <v>0</v>
      </c>
      <c r="G80">
        <f>SUMIF(Council_Data!$V$4:$V$869,$A80,Council_Data!$I$4:$I$869)</f>
        <v>3</v>
      </c>
      <c r="H80">
        <f>SUMIF(Council_Data!$V$4:$V$869,$A80,Council_Data!$J$4:$J$869)</f>
        <v>13</v>
      </c>
      <c r="I80">
        <f>SUMIF(Council_Data!$V$4:$V$869,$A80,Council_Data!$K$4:$K$869)</f>
        <v>0</v>
      </c>
      <c r="J80">
        <f>SUMIF(Council_Data!$V$4:$V$869,$A80,Council_Data!$L$4:$L$869)</f>
        <v>13</v>
      </c>
      <c r="K80" s="63">
        <f t="shared" si="8"/>
        <v>0.56521739130434778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0</v>
      </c>
      <c r="O80">
        <f>SUMIF(Council_Data!$V$4:$V$869,$A80,Council_Data!$Q$4:$Q$869)</f>
        <v>0</v>
      </c>
      <c r="P80">
        <f>SUMIF(Council_Data!$V$4:$V$869,$A80,Council_Data!$R$4:$R$869)</f>
        <v>6</v>
      </c>
      <c r="Q80">
        <f>SUMIF(Council_Data!$V$4:$V$869,$A80,Council_Data!$S$4:$S$869)</f>
        <v>1</v>
      </c>
      <c r="R80">
        <f>SUMIF(Council_Data!$V$4:$V$869,$A80,Council_Data!$T$4:$T$869)</f>
        <v>5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1</v>
      </c>
      <c r="F81">
        <f>SUMIF(Council_Data!$V$4:$V$869,$A81,Council_Data!$H$4:$H$869)</f>
        <v>0</v>
      </c>
      <c r="G81">
        <f>SUMIF(Council_Data!$V$4:$V$869,$A81,Council_Data!$I$4:$I$869)</f>
        <v>1</v>
      </c>
      <c r="H81">
        <f>SUMIF(Council_Data!$V$4:$V$869,$A81,Council_Data!$J$4:$J$869)</f>
        <v>6</v>
      </c>
      <c r="I81">
        <f>SUMIF(Council_Data!$V$4:$V$869,$A81,Council_Data!$K$4:$K$869)</f>
        <v>0</v>
      </c>
      <c r="J81">
        <f>SUMIF(Council_Data!$V$4:$V$869,$A81,Council_Data!$L$4:$L$869)</f>
        <v>6</v>
      </c>
      <c r="K81" s="63">
        <f t="shared" si="8"/>
        <v>0.54545454545454541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2</v>
      </c>
      <c r="R81">
        <f>SUMIF(Council_Data!$V$4:$V$869,$A81,Council_Data!$T$4:$T$869)</f>
        <v>-1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2</v>
      </c>
      <c r="F82">
        <f>SUMIF(Council_Data!$V$4:$V$869,$A82,Council_Data!$H$4:$H$869)</f>
        <v>0</v>
      </c>
      <c r="G82">
        <f>SUMIF(Council_Data!$V$4:$V$869,$A82,Council_Data!$I$4:$I$869)</f>
        <v>2</v>
      </c>
      <c r="H82">
        <f>SUMIF(Council_Data!$V$4:$V$869,$A82,Council_Data!$J$4:$J$869)</f>
        <v>33</v>
      </c>
      <c r="I82">
        <f>SUMIF(Council_Data!$V$4:$V$869,$A82,Council_Data!$K$4:$K$869)</f>
        <v>0</v>
      </c>
      <c r="J82">
        <f>SUMIF(Council_Data!$V$4:$V$869,$A82,Council_Data!$L$4:$L$869)</f>
        <v>33</v>
      </c>
      <c r="K82" s="63">
        <f t="shared" si="8"/>
        <v>0.89189189189189189</v>
      </c>
      <c r="L82">
        <f>ROUND(SUMIF(Council_Data!$V$4:$V$869,$A82,Council_Data!$N$4:$N$869)*0.7,0)</f>
        <v>0</v>
      </c>
      <c r="M82">
        <f>SUMIF(Council_Data!$V$4:$V$869,$A82,Council_Data!$O$4:$O$869)</f>
        <v>0</v>
      </c>
      <c r="N82">
        <f>SUMIF(Council_Data!$V$4:$V$869,$A82,Council_Data!$P$4:$P$869)</f>
        <v>0</v>
      </c>
      <c r="O82">
        <f>SUMIF(Council_Data!$V$4:$V$869,$A82,Council_Data!$Q$4:$Q$869)</f>
        <v>0</v>
      </c>
      <c r="P82">
        <f>SUMIF(Council_Data!$V$4:$V$869,$A82,Council_Data!$R$4:$R$869)</f>
        <v>8</v>
      </c>
      <c r="Q82">
        <f>SUMIF(Council_Data!$V$4:$V$869,$A82,Council_Data!$S$4:$S$869)</f>
        <v>4</v>
      </c>
      <c r="R82">
        <f>SUMIF(Council_Data!$V$4:$V$869,$A82,Council_Data!$T$4:$T$869)</f>
        <v>4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0</v>
      </c>
      <c r="F83">
        <f>SUMIF(Council_Data!$V$4:$V$869,$A83,Council_Data!$H$4:$H$869)</f>
        <v>0</v>
      </c>
      <c r="G83">
        <f>SUMIF(Council_Data!$V$4:$V$869,$A83,Council_Data!$I$4:$I$869)</f>
        <v>0</v>
      </c>
      <c r="H83">
        <f>SUMIF(Council_Data!$V$4:$V$869,$A83,Council_Data!$J$4:$J$869)</f>
        <v>17</v>
      </c>
      <c r="I83">
        <f>SUMIF(Council_Data!$V$4:$V$869,$A83,Council_Data!$K$4:$K$869)</f>
        <v>0</v>
      </c>
      <c r="J83">
        <f>SUMIF(Council_Data!$V$4:$V$869,$A83,Council_Data!$L$4:$L$869)</f>
        <v>17</v>
      </c>
      <c r="K83" s="63">
        <f t="shared" si="8"/>
        <v>0.65384615384615385</v>
      </c>
      <c r="L83">
        <f>ROUND(SUMIF(Council_Data!$V$4:$V$869,$A83,Council_Data!$N$4:$N$869)*0.7,0)</f>
        <v>0</v>
      </c>
      <c r="M83">
        <f>SUMIF(Council_Data!$V$4:$V$869,$A83,Council_Data!$O$4:$O$869)</f>
        <v>0</v>
      </c>
      <c r="N83">
        <f>SUMIF(Council_Data!$V$4:$V$869,$A83,Council_Data!$P$4:$P$869)</f>
        <v>0</v>
      </c>
      <c r="O83">
        <f>SUMIF(Council_Data!$V$4:$V$869,$A83,Council_Data!$Q$4:$Q$869)</f>
        <v>0</v>
      </c>
      <c r="P83">
        <f>SUMIF(Council_Data!$V$4:$V$869,$A83,Council_Data!$R$4:$R$869)</f>
        <v>2</v>
      </c>
      <c r="Q83">
        <f>SUMIF(Council_Data!$V$4:$V$869,$A83,Council_Data!$S$4:$S$869)</f>
        <v>2</v>
      </c>
      <c r="R83">
        <f>SUMIF(Council_Data!$V$4:$V$869,$A83,Council_Data!$T$4:$T$869)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0</v>
      </c>
      <c r="F84">
        <f>SUMIF(Council_Data!$V$4:$V$869,$A84,Council_Data!$H$4:$H$869)</f>
        <v>0</v>
      </c>
      <c r="G84">
        <f>SUMIF(Council_Data!$V$4:$V$869,$A84,Council_Data!$I$4:$I$869)</f>
        <v>0</v>
      </c>
      <c r="H84">
        <f>SUMIF(Council_Data!$V$4:$V$869,$A84,Council_Data!$J$4:$J$869)</f>
        <v>35</v>
      </c>
      <c r="I84">
        <f>SUMIF(Council_Data!$V$4:$V$869,$A84,Council_Data!$K$4:$K$869)</f>
        <v>0</v>
      </c>
      <c r="J84">
        <f>SUMIF(Council_Data!$V$4:$V$869,$A84,Council_Data!$L$4:$L$869)</f>
        <v>35</v>
      </c>
      <c r="K84" s="63">
        <f t="shared" si="8"/>
        <v>1.75</v>
      </c>
      <c r="L84">
        <f>ROUND(SUMIF(Council_Data!$V$4:$V$869,$A84,Council_Data!$N$4:$N$869)*0.7,0)</f>
        <v>0</v>
      </c>
      <c r="M84">
        <f>SUMIF(Council_Data!$V$4:$V$869,$A84,Council_Data!$O$4:$O$869)</f>
        <v>1</v>
      </c>
      <c r="N84">
        <f>SUMIF(Council_Data!$V$4:$V$869,$A84,Council_Data!$P$4:$P$869)</f>
        <v>0</v>
      </c>
      <c r="O84">
        <f>SUMIF(Council_Data!$V$4:$V$869,$A84,Council_Data!$Q$4:$Q$869)</f>
        <v>1</v>
      </c>
      <c r="P84">
        <f>SUMIF(Council_Data!$V$4:$V$869,$A84,Council_Data!$R$4:$R$869)</f>
        <v>8</v>
      </c>
      <c r="Q84">
        <f>SUMIF(Council_Data!$V$4:$V$869,$A84,Council_Data!$S$4:$S$869)</f>
        <v>3</v>
      </c>
      <c r="R84">
        <f>SUMIF(Council_Data!$V$4:$V$869,$A84,Council_Data!$T$4:$T$869)</f>
        <v>5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4</v>
      </c>
      <c r="F85">
        <f>SUMIF(Council_Data!$V$4:$V$869,$A85,Council_Data!$H$4:$H$869)</f>
        <v>0</v>
      </c>
      <c r="G85">
        <f>SUMIF(Council_Data!$V$4:$V$869,$A85,Council_Data!$I$4:$I$869)</f>
        <v>4</v>
      </c>
      <c r="H85">
        <f>SUMIF(Council_Data!$V$4:$V$869,$A85,Council_Data!$J$4:$J$869)</f>
        <v>8</v>
      </c>
      <c r="I85">
        <f>SUMIF(Council_Data!$V$4:$V$869,$A85,Council_Data!$K$4:$K$869)</f>
        <v>0</v>
      </c>
      <c r="J85">
        <f>SUMIF(Council_Data!$V$4:$V$869,$A85,Council_Data!$L$4:$L$869)</f>
        <v>8</v>
      </c>
      <c r="K85" s="63">
        <f t="shared" si="8"/>
        <v>0.34782608695652173</v>
      </c>
      <c r="L85">
        <f>ROUND(SUMIF(Council_Data!$V$4:$V$869,$A85,Council_Data!$N$4:$N$869)*0.7,0)</f>
        <v>0</v>
      </c>
      <c r="M85">
        <f>SUMIF(Council_Data!$V$4:$V$869,$A85,Council_Data!$O$4:$O$869)</f>
        <v>1</v>
      </c>
      <c r="N85">
        <f>SUMIF(Council_Data!$V$4:$V$869,$A85,Council_Data!$P$4:$P$869)</f>
        <v>0</v>
      </c>
      <c r="O85">
        <f>SUMIF(Council_Data!$V$4:$V$869,$A85,Council_Data!$Q$4:$Q$869)</f>
        <v>1</v>
      </c>
      <c r="P85">
        <f>SUMIF(Council_Data!$V$4:$V$869,$A85,Council_Data!$R$4:$R$869)</f>
        <v>2</v>
      </c>
      <c r="Q85">
        <f>SUMIF(Council_Data!$V$4:$V$869,$A85,Council_Data!$S$4:$S$869)</f>
        <v>0</v>
      </c>
      <c r="R85">
        <f>SUMIF(Council_Data!$V$4:$V$869,$A85,Council_Data!$T$4:$T$869)</f>
        <v>2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1</v>
      </c>
      <c r="F87">
        <f>SUMIF(Council_Data!$V$4:$V$869,$A87,Council_Data!$H$4:$H$869)</f>
        <v>0</v>
      </c>
      <c r="G87">
        <f>SUMIF(Council_Data!$V$4:$V$869,$A87,Council_Data!$I$4:$I$869)</f>
        <v>1</v>
      </c>
      <c r="H87">
        <f>SUMIF(Council_Data!$V$4:$V$869,$A87,Council_Data!$J$4:$J$869)</f>
        <v>18</v>
      </c>
      <c r="I87">
        <f>SUMIF(Council_Data!$V$4:$V$869,$A87,Council_Data!$K$4:$K$869)</f>
        <v>0</v>
      </c>
      <c r="J87">
        <f>SUMIF(Council_Data!$V$4:$V$869,$A87,Council_Data!$L$4:$L$869)</f>
        <v>18</v>
      </c>
      <c r="K87" s="63">
        <f t="shared" si="8"/>
        <v>0.6</v>
      </c>
      <c r="L87">
        <f>ROUND(SUMIF(Council_Data!$V$4:$V$869,$A87,Council_Data!$N$4:$N$869)*0.7,0)</f>
        <v>0</v>
      </c>
      <c r="M87">
        <f>SUMIF(Council_Data!$V$4:$V$869,$A87,Council_Data!$O$4:$O$869)</f>
        <v>0</v>
      </c>
      <c r="N87">
        <f>SUMIF(Council_Data!$V$4:$V$869,$A87,Council_Data!$P$4:$P$869)</f>
        <v>3</v>
      </c>
      <c r="O87">
        <f>SUMIF(Council_Data!$V$4:$V$869,$A87,Council_Data!$Q$4:$Q$869)</f>
        <v>-3</v>
      </c>
      <c r="P87">
        <f>SUMIF(Council_Data!$V$4:$V$869,$A87,Council_Data!$R$4:$R$869)</f>
        <v>5</v>
      </c>
      <c r="Q87">
        <f>SUMIF(Council_Data!$V$4:$V$869,$A87,Council_Data!$S$4:$S$869)</f>
        <v>5</v>
      </c>
      <c r="R87">
        <f>SUMIF(Council_Data!$V$4:$V$869,$A87,Council_Data!$T$4:$T$869)</f>
        <v>0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7</v>
      </c>
      <c r="F89">
        <f>SUMIF(Council_Data!$V$4:$V$869,$A89,Council_Data!$H$4:$H$869)</f>
        <v>0</v>
      </c>
      <c r="G89">
        <f>SUMIF(Council_Data!$V$4:$V$869,$A89,Council_Data!$I$4:$I$869)</f>
        <v>7</v>
      </c>
      <c r="H89">
        <f>SUMIF(Council_Data!$V$4:$V$869,$A89,Council_Data!$J$4:$J$869)</f>
        <v>36</v>
      </c>
      <c r="I89">
        <f>SUMIF(Council_Data!$V$4:$V$869,$A89,Council_Data!$K$4:$K$869)</f>
        <v>0</v>
      </c>
      <c r="J89">
        <f>SUMIF(Council_Data!$V$4:$V$869,$A89,Council_Data!$L$4:$L$869)</f>
        <v>36</v>
      </c>
      <c r="K89" s="63">
        <f t="shared" si="8"/>
        <v>1.2857142857142858</v>
      </c>
      <c r="L89">
        <f>ROUND(SUMIF(Council_Data!$V$4:$V$869,$A89,Council_Data!$N$4:$N$869)*0.7,0)</f>
        <v>0</v>
      </c>
      <c r="M89">
        <f>SUMIF(Council_Data!$V$4:$V$869,$A89,Council_Data!$O$4:$O$869)</f>
        <v>5</v>
      </c>
      <c r="N89">
        <f>SUMIF(Council_Data!$V$4:$V$869,$A89,Council_Data!$P$4:$P$869)</f>
        <v>1</v>
      </c>
      <c r="O89">
        <f>SUMIF(Council_Data!$V$4:$V$869,$A89,Council_Data!$Q$4:$Q$869)</f>
        <v>4</v>
      </c>
      <c r="P89">
        <f>SUMIF(Council_Data!$V$4:$V$869,$A89,Council_Data!$R$4:$R$869)</f>
        <v>14</v>
      </c>
      <c r="Q89">
        <f>SUMIF(Council_Data!$V$4:$V$869,$A89,Council_Data!$S$4:$S$869)</f>
        <v>5</v>
      </c>
      <c r="R89">
        <f>SUMIF(Council_Data!$V$4:$V$869,$A89,Council_Data!$T$4:$T$869)</f>
        <v>9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7</v>
      </c>
      <c r="F90">
        <f>SUMIF(Council_Data!$V$4:$V$869,$A90,Council_Data!$H$4:$H$869)</f>
        <v>0</v>
      </c>
      <c r="G90">
        <f>SUMIF(Council_Data!$V$4:$V$869,$A90,Council_Data!$I$4:$I$869)</f>
        <v>7</v>
      </c>
      <c r="H90">
        <f>SUMIF(Council_Data!$V$4:$V$869,$A90,Council_Data!$J$4:$J$869)</f>
        <v>65</v>
      </c>
      <c r="I90">
        <f>SUMIF(Council_Data!$V$4:$V$869,$A90,Council_Data!$K$4:$K$869)</f>
        <v>0</v>
      </c>
      <c r="J90">
        <f>SUMIF(Council_Data!$V$4:$V$869,$A90,Council_Data!$L$4:$L$869)</f>
        <v>65</v>
      </c>
      <c r="K90" s="63">
        <f t="shared" si="8"/>
        <v>1.911764705882353</v>
      </c>
      <c r="L90">
        <f>ROUND(SUMIF(Council_Data!$V$4:$V$869,$A90,Council_Data!$N$4:$N$869)*0.7,0)</f>
        <v>0</v>
      </c>
      <c r="M90">
        <f>SUMIF(Council_Data!$V$4:$V$869,$A90,Council_Data!$O$4:$O$869)</f>
        <v>0</v>
      </c>
      <c r="N90">
        <f>SUMIF(Council_Data!$V$4:$V$869,$A90,Council_Data!$P$4:$P$869)</f>
        <v>0</v>
      </c>
      <c r="O90">
        <f>SUMIF(Council_Data!$V$4:$V$869,$A90,Council_Data!$Q$4:$Q$869)</f>
        <v>0</v>
      </c>
      <c r="P90">
        <f>SUMIF(Council_Data!$V$4:$V$869,$A90,Council_Data!$R$4:$R$869)</f>
        <v>11</v>
      </c>
      <c r="Q90">
        <f>SUMIF(Council_Data!$V$4:$V$869,$A90,Council_Data!$S$4:$S$869)</f>
        <v>2</v>
      </c>
      <c r="R90">
        <f>SUMIF(Council_Data!$V$4:$V$869,$A90,Council_Data!$T$4:$T$869)</f>
        <v>9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4</v>
      </c>
      <c r="F91">
        <f>SUMIF(Council_Data!$V$4:$V$869,$A91,Council_Data!$H$4:$H$869)</f>
        <v>0</v>
      </c>
      <c r="G91">
        <f>SUMIF(Council_Data!$V$4:$V$869,$A91,Council_Data!$I$4:$I$869)</f>
        <v>4</v>
      </c>
      <c r="H91">
        <f>SUMIF(Council_Data!$V$4:$V$869,$A91,Council_Data!$J$4:$J$869)</f>
        <v>12</v>
      </c>
      <c r="I91">
        <f>SUMIF(Council_Data!$V$4:$V$869,$A91,Council_Data!$K$4:$K$869)</f>
        <v>0</v>
      </c>
      <c r="J91">
        <f>SUMIF(Council_Data!$V$4:$V$869,$A91,Council_Data!$L$4:$L$869)</f>
        <v>12</v>
      </c>
      <c r="K91" s="63">
        <f t="shared" si="8"/>
        <v>0.8571428571428571</v>
      </c>
      <c r="L91">
        <f>ROUND(SUMIF(Council_Data!$V$4:$V$869,$A91,Council_Data!$N$4:$N$869)*0.7,0)</f>
        <v>0</v>
      </c>
      <c r="M91">
        <f>SUMIF(Council_Data!$V$4:$V$869,$A91,Council_Data!$O$4:$O$869)</f>
        <v>1</v>
      </c>
      <c r="N91">
        <f>SUMIF(Council_Data!$V$4:$V$869,$A91,Council_Data!$P$4:$P$869)</f>
        <v>0</v>
      </c>
      <c r="O91">
        <f>SUMIF(Council_Data!$V$4:$V$869,$A91,Council_Data!$Q$4:$Q$869)</f>
        <v>1</v>
      </c>
      <c r="P91">
        <f>SUMIF(Council_Data!$V$4:$V$869,$A91,Council_Data!$R$4:$R$869)</f>
        <v>2</v>
      </c>
      <c r="Q91">
        <f>SUMIF(Council_Data!$V$4:$V$869,$A91,Council_Data!$S$4:$S$869)</f>
        <v>1</v>
      </c>
      <c r="R91">
        <f>SUMIF(Council_Data!$V$4:$V$869,$A91,Council_Data!$T$4:$T$869)</f>
        <v>1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3</v>
      </c>
      <c r="F92">
        <f>SUMIF(Council_Data!$V$4:$V$869,$A92,Council_Data!$H$4:$H$869)</f>
        <v>0</v>
      </c>
      <c r="G92">
        <f>SUMIF(Council_Data!$V$4:$V$869,$A92,Council_Data!$I$4:$I$869)</f>
        <v>3</v>
      </c>
      <c r="H92">
        <f>SUMIF(Council_Data!$V$4:$V$869,$A92,Council_Data!$J$4:$J$869)</f>
        <v>13</v>
      </c>
      <c r="I92">
        <f>SUMIF(Council_Data!$V$4:$V$869,$A92,Council_Data!$K$4:$K$869)</f>
        <v>0</v>
      </c>
      <c r="J92">
        <f>SUMIF(Council_Data!$V$4:$V$869,$A92,Council_Data!$L$4:$L$869)</f>
        <v>13</v>
      </c>
      <c r="K92" s="63">
        <f t="shared" si="8"/>
        <v>0.8666666666666667</v>
      </c>
      <c r="L92">
        <f>ROUND(SUMIF(Council_Data!$V$4:$V$869,$A92,Council_Data!$N$4:$N$869)*0.7,0)</f>
        <v>0</v>
      </c>
      <c r="M92">
        <f>SUMIF(Council_Data!$V$4:$V$869,$A92,Council_Data!$O$4:$O$869)</f>
        <v>1</v>
      </c>
      <c r="N92">
        <f>SUMIF(Council_Data!$V$4:$V$869,$A92,Council_Data!$P$4:$P$869)</f>
        <v>0</v>
      </c>
      <c r="O92">
        <f>SUMIF(Council_Data!$V$4:$V$869,$A92,Council_Data!$Q$4:$Q$869)</f>
        <v>1</v>
      </c>
      <c r="P92">
        <f>SUMIF(Council_Data!$V$4:$V$869,$A92,Council_Data!$R$4:$R$869)</f>
        <v>4</v>
      </c>
      <c r="Q92">
        <f>SUMIF(Council_Data!$V$4:$V$869,$A92,Council_Data!$S$4:$S$869)</f>
        <v>6</v>
      </c>
      <c r="R92">
        <f>SUMIF(Council_Data!$V$4:$V$869,$A92,Council_Data!$T$4:$T$869)</f>
        <v>-2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1</v>
      </c>
      <c r="F93">
        <f>SUMIF(Council_Data!$V$4:$V$869,$A93,Council_Data!$H$4:$H$869)</f>
        <v>0</v>
      </c>
      <c r="G93">
        <f>SUMIF(Council_Data!$V$4:$V$869,$A93,Council_Data!$I$4:$I$869)</f>
        <v>1</v>
      </c>
      <c r="H93">
        <f>SUMIF(Council_Data!$V$4:$V$869,$A93,Council_Data!$J$4:$J$869)</f>
        <v>18</v>
      </c>
      <c r="I93">
        <f>SUMIF(Council_Data!$V$4:$V$869,$A93,Council_Data!$K$4:$K$869)</f>
        <v>0</v>
      </c>
      <c r="J93">
        <f>SUMIF(Council_Data!$V$4:$V$869,$A93,Council_Data!$L$4:$L$869)</f>
        <v>18</v>
      </c>
      <c r="K93" s="63">
        <f t="shared" si="8"/>
        <v>0.6</v>
      </c>
      <c r="L93">
        <f>ROUND(SUMIF(Council_Data!$V$4:$V$869,$A93,Council_Data!$N$4:$N$869)*0.7,0)</f>
        <v>0</v>
      </c>
      <c r="M93">
        <f>SUMIF(Council_Data!$V$4:$V$869,$A93,Council_Data!$O$4:$O$869)</f>
        <v>1</v>
      </c>
      <c r="N93">
        <f>SUMIF(Council_Data!$V$4:$V$869,$A93,Council_Data!$P$4:$P$869)</f>
        <v>1</v>
      </c>
      <c r="O93">
        <f>SUMIF(Council_Data!$V$4:$V$869,$A93,Council_Data!$Q$4:$Q$869)</f>
        <v>0</v>
      </c>
      <c r="P93">
        <f>SUMIF(Council_Data!$V$4:$V$869,$A93,Council_Data!$R$4:$R$869)</f>
        <v>9</v>
      </c>
      <c r="Q93">
        <f>SUMIF(Council_Data!$V$4:$V$869,$A93,Council_Data!$S$4:$S$869)</f>
        <v>5</v>
      </c>
      <c r="R93">
        <f>SUMIF(Council_Data!$V$4:$V$869,$A93,Council_Data!$T$4:$T$869)</f>
        <v>4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6</v>
      </c>
      <c r="F96">
        <f>SUMIF(Council_Data!$V$4:$V$869,$A96,Council_Data!$H$4:$H$869)</f>
        <v>0</v>
      </c>
      <c r="G96">
        <f>SUMIF(Council_Data!$V$4:$V$869,$A96,Council_Data!$I$4:$I$869)</f>
        <v>6</v>
      </c>
      <c r="H96">
        <f>SUMIF(Council_Data!$V$4:$V$869,$A96,Council_Data!$J$4:$J$869)</f>
        <v>9</v>
      </c>
      <c r="I96">
        <f>SUMIF(Council_Data!$V$4:$V$869,$A96,Council_Data!$K$4:$K$869)</f>
        <v>0</v>
      </c>
      <c r="J96">
        <f>SUMIF(Council_Data!$V$4:$V$869,$A96,Council_Data!$L$4:$L$869)</f>
        <v>9</v>
      </c>
      <c r="K96" s="63">
        <f t="shared" si="8"/>
        <v>0.5</v>
      </c>
      <c r="L96">
        <f>ROUND(SUMIF(Council_Data!$V$4:$V$869,$A96,Council_Data!$N$4:$N$869)*0.7,0)</f>
        <v>0</v>
      </c>
      <c r="M96">
        <f>SUMIF(Council_Data!$V$4:$V$869,$A96,Council_Data!$O$4:$O$869)</f>
        <v>1</v>
      </c>
      <c r="N96">
        <f>SUMIF(Council_Data!$V$4:$V$869,$A96,Council_Data!$P$4:$P$869)</f>
        <v>0</v>
      </c>
      <c r="O96">
        <f>SUMIF(Council_Data!$V$4:$V$869,$A96,Council_Data!$Q$4:$Q$869)</f>
        <v>1</v>
      </c>
      <c r="P96">
        <f>SUMIF(Council_Data!$V$4:$V$869,$A96,Council_Data!$R$4:$R$869)</f>
        <v>1</v>
      </c>
      <c r="Q96">
        <f>SUMIF(Council_Data!$V$4:$V$869,$A96,Council_Data!$S$4:$S$869)</f>
        <v>2</v>
      </c>
      <c r="R96">
        <f>SUMIF(Council_Data!$V$4:$V$869,$A96,Council_Data!$T$4:$T$869)</f>
        <v>-1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1</v>
      </c>
      <c r="F97">
        <f>SUMIF(Council_Data!$V$4:$V$869,$A97,Council_Data!$H$4:$H$869)</f>
        <v>0</v>
      </c>
      <c r="G97">
        <f>SUMIF(Council_Data!$V$4:$V$869,$A97,Council_Data!$I$4:$I$869)</f>
        <v>1</v>
      </c>
      <c r="H97">
        <f>SUMIF(Council_Data!$V$4:$V$869,$A97,Council_Data!$J$4:$J$869)</f>
        <v>9</v>
      </c>
      <c r="I97">
        <f>SUMIF(Council_Data!$V$4:$V$869,$A97,Council_Data!$K$4:$K$869)</f>
        <v>0</v>
      </c>
      <c r="J97">
        <f>SUMIF(Council_Data!$V$4:$V$869,$A97,Council_Data!$L$4:$L$869)</f>
        <v>9</v>
      </c>
      <c r="K97" s="63">
        <f t="shared" ref="K97" si="12">IFERROR(J97/D97,0)</f>
        <v>0.47368421052631576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1</v>
      </c>
      <c r="F98">
        <f>SUMIF(Council_Data!$V$4:$V$869,$A98,Council_Data!$H$4:$H$869)</f>
        <v>0</v>
      </c>
      <c r="G98">
        <f>SUMIF(Council_Data!$V$4:$V$869,$A98,Council_Data!$I$4:$I$869)</f>
        <v>1</v>
      </c>
      <c r="H98">
        <f>SUMIF(Council_Data!$V$4:$V$869,$A98,Council_Data!$J$4:$J$869)</f>
        <v>25</v>
      </c>
      <c r="I98">
        <f>SUMIF(Council_Data!$V$4:$V$869,$A98,Council_Data!$K$4:$K$869)</f>
        <v>0</v>
      </c>
      <c r="J98">
        <f>SUMIF(Council_Data!$V$4:$V$869,$A98,Council_Data!$L$4:$L$869)</f>
        <v>25</v>
      </c>
      <c r="K98" s="63">
        <f t="shared" si="8"/>
        <v>1.25</v>
      </c>
      <c r="L98">
        <f>ROUND(SUMIF(Council_Data!$V$4:$V$869,$A98,Council_Data!$N$4:$N$869)*0.7,0)</f>
        <v>0</v>
      </c>
      <c r="M98">
        <f>SUMIF(Council_Data!$V$4:$V$869,$A98,Council_Data!$O$4:$O$869)</f>
        <v>0</v>
      </c>
      <c r="N98">
        <f>SUMIF(Council_Data!$V$4:$V$869,$A98,Council_Data!$P$4:$P$869)</f>
        <v>0</v>
      </c>
      <c r="O98">
        <f>SUMIF(Council_Data!$V$4:$V$869,$A98,Council_Data!$Q$4:$Q$869)</f>
        <v>0</v>
      </c>
      <c r="P98">
        <f>SUMIF(Council_Data!$V$4:$V$869,$A98,Council_Data!$R$4:$R$869)</f>
        <v>8</v>
      </c>
      <c r="Q98">
        <f>SUMIF(Council_Data!$V$4:$V$869,$A98,Council_Data!$S$4:$S$869)</f>
        <v>2</v>
      </c>
      <c r="R98">
        <f>SUMIF(Council_Data!$V$4:$V$869,$A98,Council_Data!$T$4:$T$869)</f>
        <v>6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1</v>
      </c>
      <c r="I99">
        <f>SUMIF(Council_Data!$V$4:$V$869,$A99,Council_Data!$K$4:$K$869)</f>
        <v>0</v>
      </c>
      <c r="J99">
        <f>SUMIF(Council_Data!$V$4:$V$869,$A99,Council_Data!$L$4:$L$869)</f>
        <v>1</v>
      </c>
      <c r="K99" s="63">
        <f t="shared" si="8"/>
        <v>7.1428571428571425E-2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0</v>
      </c>
      <c r="Q99">
        <f>SUMIF(Council_Data!$V$4:$V$869,$A99,Council_Data!$S$4:$S$869)</f>
        <v>2</v>
      </c>
      <c r="R99">
        <f>SUMIF(Council_Data!$V$4:$V$869,$A99,Council_Data!$T$4:$T$869)</f>
        <v>-2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3</v>
      </c>
      <c r="F100">
        <f>SUMIF(Council_Data!$V$4:$V$869,$A100,Council_Data!$H$4:$H$869)</f>
        <v>0</v>
      </c>
      <c r="G100">
        <f>SUMIF(Council_Data!$V$4:$V$869,$A100,Council_Data!$I$4:$I$869)</f>
        <v>3</v>
      </c>
      <c r="H100">
        <f>SUMIF(Council_Data!$V$4:$V$869,$A100,Council_Data!$J$4:$J$869)</f>
        <v>19</v>
      </c>
      <c r="I100">
        <f>SUMIF(Council_Data!$V$4:$V$869,$A100,Council_Data!$K$4:$K$869)</f>
        <v>0</v>
      </c>
      <c r="J100">
        <f>SUMIF(Council_Data!$V$4:$V$869,$A100,Council_Data!$L$4:$L$869)</f>
        <v>19</v>
      </c>
      <c r="K100" s="63">
        <f t="shared" si="8"/>
        <v>0.59375</v>
      </c>
      <c r="L100">
        <f>ROUND(SUMIF(Council_Data!$V$4:$V$869,$A100,Council_Data!$N$4:$N$869)*0.7,0)</f>
        <v>0</v>
      </c>
      <c r="M100">
        <f>SUMIF(Council_Data!$V$4:$V$869,$A100,Council_Data!$O$4:$O$869)</f>
        <v>0</v>
      </c>
      <c r="N100">
        <f>SUMIF(Council_Data!$V$4:$V$869,$A100,Council_Data!$P$4:$P$869)</f>
        <v>0</v>
      </c>
      <c r="O100">
        <f>SUMIF(Council_Data!$V$4:$V$869,$A100,Council_Data!$Q$4:$Q$869)</f>
        <v>0</v>
      </c>
      <c r="P100">
        <f>SUMIF(Council_Data!$V$4:$V$869,$A100,Council_Data!$R$4:$R$869)</f>
        <v>3</v>
      </c>
      <c r="Q100">
        <f>SUMIF(Council_Data!$V$4:$V$869,$A100,Council_Data!$S$4:$S$869)</f>
        <v>6</v>
      </c>
      <c r="R100">
        <f>SUMIF(Council_Data!$V$4:$V$869,$A100,Council_Data!$T$4:$T$869)</f>
        <v>-3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4</v>
      </c>
      <c r="I102">
        <f>SUMIF(Council_Data!$V$4:$V$869,$A102,Council_Data!$K$4:$K$869)</f>
        <v>0</v>
      </c>
      <c r="J102">
        <f>SUMIF(Council_Data!$V$4:$V$869,$A102,Council_Data!$L$4:$L$869)</f>
        <v>4</v>
      </c>
      <c r="K102" s="63">
        <f t="shared" si="8"/>
        <v>0.26666666666666666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1</v>
      </c>
      <c r="Q102">
        <f>SUMIF(Council_Data!$V$4:$V$869,$A102,Council_Data!$S$4:$S$869)</f>
        <v>2</v>
      </c>
      <c r="R102">
        <f>SUMIF(Council_Data!$V$4:$V$869,$A102,Council_Data!$T$4:$T$869)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2</v>
      </c>
      <c r="F103">
        <f>SUMIF(Council_Data!$V$4:$V$869,$A103,Council_Data!$H$4:$H$869)</f>
        <v>0</v>
      </c>
      <c r="G103">
        <f>SUMIF(Council_Data!$V$4:$V$869,$A103,Council_Data!$I$4:$I$869)</f>
        <v>2</v>
      </c>
      <c r="H103">
        <f>SUMIF(Council_Data!$V$4:$V$869,$A103,Council_Data!$J$4:$J$869)</f>
        <v>27</v>
      </c>
      <c r="I103">
        <f>SUMIF(Council_Data!$V$4:$V$869,$A103,Council_Data!$K$4:$K$869)</f>
        <v>0</v>
      </c>
      <c r="J103">
        <f>SUMIF(Council_Data!$V$4:$V$869,$A103,Council_Data!$L$4:$L$869)</f>
        <v>27</v>
      </c>
      <c r="K103" s="63">
        <f t="shared" si="8"/>
        <v>1.2272727272727273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0</v>
      </c>
      <c r="O103">
        <f>SUMIF(Council_Data!$V$4:$V$869,$A103,Council_Data!$Q$4:$Q$869)</f>
        <v>0</v>
      </c>
      <c r="P103">
        <f>SUMIF(Council_Data!$V$4:$V$869,$A103,Council_Data!$R$4:$R$869)</f>
        <v>0</v>
      </c>
      <c r="Q103">
        <f>SUMIF(Council_Data!$V$4:$V$869,$A103,Council_Data!$S$4:$S$869)</f>
        <v>4</v>
      </c>
      <c r="R103">
        <f>SUMIF(Council_Data!$V$4:$V$869,$A103,Council_Data!$T$4:$T$869)</f>
        <v>-4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6</v>
      </c>
      <c r="F104">
        <f>SUMIF(Council_Data!$V$4:$V$869,$A104,Council_Data!$H$4:$H$869)</f>
        <v>0</v>
      </c>
      <c r="G104">
        <f>SUMIF(Council_Data!$V$4:$V$869,$A104,Council_Data!$I$4:$I$869)</f>
        <v>6</v>
      </c>
      <c r="H104">
        <f>SUMIF(Council_Data!$V$4:$V$869,$A104,Council_Data!$J$4:$J$869)</f>
        <v>20</v>
      </c>
      <c r="I104">
        <f>SUMIF(Council_Data!$V$4:$V$869,$A104,Council_Data!$K$4:$K$869)</f>
        <v>0</v>
      </c>
      <c r="J104">
        <f>SUMIF(Council_Data!$V$4:$V$869,$A104,Council_Data!$L$4:$L$869)</f>
        <v>20</v>
      </c>
      <c r="K104" s="63">
        <f t="shared" si="8"/>
        <v>1.25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2</v>
      </c>
      <c r="O104">
        <f>SUMIF(Council_Data!$V$4:$V$869,$A104,Council_Data!$Q$4:$Q$869)</f>
        <v>-2</v>
      </c>
      <c r="P104">
        <f>SUMIF(Council_Data!$V$4:$V$869,$A104,Council_Data!$R$4:$R$869)</f>
        <v>0</v>
      </c>
      <c r="Q104">
        <f>SUMIF(Council_Data!$V$4:$V$869,$A104,Council_Data!$S$4:$S$869)</f>
        <v>5</v>
      </c>
      <c r="R104">
        <f>SUMIF(Council_Data!$V$4:$V$869,$A104,Council_Data!$T$4:$T$869)</f>
        <v>-5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10</v>
      </c>
      <c r="F105">
        <f>SUMIF(Council_Data!$V$4:$V$869,$A105,Council_Data!$H$4:$H$869)</f>
        <v>0</v>
      </c>
      <c r="G105">
        <f>SUMIF(Council_Data!$V$4:$V$869,$A105,Council_Data!$I$4:$I$869)</f>
        <v>10</v>
      </c>
      <c r="H105">
        <f>SUMIF(Council_Data!$V$4:$V$869,$A105,Council_Data!$J$4:$J$869)</f>
        <v>83</v>
      </c>
      <c r="I105">
        <f>SUMIF(Council_Data!$V$4:$V$869,$A105,Council_Data!$K$4:$K$869)</f>
        <v>0</v>
      </c>
      <c r="J105">
        <f>SUMIF(Council_Data!$V$4:$V$869,$A105,Council_Data!$L$4:$L$869)</f>
        <v>83</v>
      </c>
      <c r="K105" s="63">
        <f t="shared" si="8"/>
        <v>3.074074074074074</v>
      </c>
      <c r="L105">
        <f>ROUND(SUMIF(Council_Data!$V$4:$V$869,$A105,Council_Data!$N$4:$N$869)*0.7,0)</f>
        <v>0</v>
      </c>
      <c r="M105">
        <f>SUMIF(Council_Data!$V$4:$V$869,$A105,Council_Data!$O$4:$O$869)</f>
        <v>4</v>
      </c>
      <c r="N105">
        <f>SUMIF(Council_Data!$V$4:$V$869,$A105,Council_Data!$P$4:$P$869)</f>
        <v>2</v>
      </c>
      <c r="O105">
        <f>SUMIF(Council_Data!$V$4:$V$869,$A105,Council_Data!$Q$4:$Q$869)</f>
        <v>2</v>
      </c>
      <c r="P105">
        <f>SUMIF(Council_Data!$V$4:$V$869,$A105,Council_Data!$R$4:$R$869)</f>
        <v>14</v>
      </c>
      <c r="Q105">
        <f>SUMIF(Council_Data!$V$4:$V$869,$A105,Council_Data!$S$4:$S$869)</f>
        <v>7</v>
      </c>
      <c r="R105">
        <f>SUMIF(Council_Data!$V$4:$V$869,$A105,Council_Data!$T$4:$T$869)</f>
        <v>7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7</v>
      </c>
      <c r="F106">
        <f>SUMIF(Council_Data!$V$4:$V$869,$A106,Council_Data!$H$4:$H$869)</f>
        <v>0</v>
      </c>
      <c r="G106">
        <f>SUMIF(Council_Data!$V$4:$V$869,$A106,Council_Data!$I$4:$I$869)</f>
        <v>7</v>
      </c>
      <c r="H106">
        <f>SUMIF(Council_Data!$V$4:$V$869,$A106,Council_Data!$J$4:$J$869)</f>
        <v>32</v>
      </c>
      <c r="I106">
        <f>SUMIF(Council_Data!$V$4:$V$869,$A106,Council_Data!$K$4:$K$869)</f>
        <v>0</v>
      </c>
      <c r="J106">
        <f>SUMIF(Council_Data!$V$4:$V$869,$A106,Council_Data!$L$4:$L$869)</f>
        <v>32</v>
      </c>
      <c r="K106" s="63">
        <f t="shared" si="8"/>
        <v>1.6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4</v>
      </c>
      <c r="Q106">
        <f>SUMIF(Council_Data!$V$4:$V$869,$A106,Council_Data!$S$4:$S$869)</f>
        <v>1</v>
      </c>
      <c r="R106">
        <f>SUMIF(Council_Data!$V$4:$V$869,$A106,Council_Data!$T$4:$T$869)</f>
        <v>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8</v>
      </c>
      <c r="F107">
        <f>SUMIF(Council_Data!$V$4:$V$869,$A107,Council_Data!$H$4:$H$869)</f>
        <v>0</v>
      </c>
      <c r="G107">
        <f>SUMIF(Council_Data!$V$4:$V$869,$A107,Council_Data!$I$4:$I$869)</f>
        <v>8</v>
      </c>
      <c r="H107">
        <f>SUMIF(Council_Data!$V$4:$V$869,$A107,Council_Data!$J$4:$J$869)</f>
        <v>37</v>
      </c>
      <c r="I107">
        <f>SUMIF(Council_Data!$V$4:$V$869,$A107,Council_Data!$K$4:$K$869)</f>
        <v>0</v>
      </c>
      <c r="J107">
        <f>SUMIF(Council_Data!$V$4:$V$869,$A107,Council_Data!$L$4:$L$869)</f>
        <v>37</v>
      </c>
      <c r="K107" s="63">
        <f t="shared" si="8"/>
        <v>1.2333333333333334</v>
      </c>
      <c r="L107">
        <f>ROUND(SUMIF(Council_Data!$V$4:$V$869,$A107,Council_Data!$N$4:$N$869)*0.7,0)</f>
        <v>0</v>
      </c>
      <c r="M107">
        <f>SUMIF(Council_Data!$V$4:$V$869,$A107,Council_Data!$O$4:$O$869)</f>
        <v>1</v>
      </c>
      <c r="N107">
        <f>SUMIF(Council_Data!$V$4:$V$869,$A107,Council_Data!$P$4:$P$869)</f>
        <v>1</v>
      </c>
      <c r="O107">
        <f>SUMIF(Council_Data!$V$4:$V$869,$A107,Council_Data!$Q$4:$Q$869)</f>
        <v>0</v>
      </c>
      <c r="P107">
        <f>SUMIF(Council_Data!$V$4:$V$869,$A107,Council_Data!$R$4:$R$869)</f>
        <v>10</v>
      </c>
      <c r="Q107">
        <f>SUMIF(Council_Data!$V$4:$V$869,$A107,Council_Data!$S$4:$S$869)</f>
        <v>5</v>
      </c>
      <c r="R107">
        <f>SUMIF(Council_Data!$V$4:$V$869,$A107,Council_Data!$T$4:$T$869)</f>
        <v>5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11</v>
      </c>
      <c r="F108">
        <f>SUMIF(Council_Data!$V$4:$V$869,$A108,Council_Data!$H$4:$H$869)</f>
        <v>0</v>
      </c>
      <c r="G108">
        <f>SUMIF(Council_Data!$V$4:$V$869,$A108,Council_Data!$I$4:$I$869)</f>
        <v>11</v>
      </c>
      <c r="H108">
        <f>SUMIF(Council_Data!$V$4:$V$869,$A108,Council_Data!$J$4:$J$869)</f>
        <v>64</v>
      </c>
      <c r="I108">
        <f>SUMIF(Council_Data!$V$4:$V$869,$A108,Council_Data!$K$4:$K$869)</f>
        <v>0</v>
      </c>
      <c r="J108">
        <f>SUMIF(Council_Data!$V$4:$V$869,$A108,Council_Data!$L$4:$L$869)</f>
        <v>64</v>
      </c>
      <c r="K108" s="63">
        <f t="shared" si="8"/>
        <v>1.641025641025641</v>
      </c>
      <c r="L108">
        <f>ROUND(SUMIF(Council_Data!$V$4:$V$869,$A108,Council_Data!$N$4:$N$869)*0.7,0)</f>
        <v>0</v>
      </c>
      <c r="M108">
        <f>SUMIF(Council_Data!$V$4:$V$869,$A108,Council_Data!$O$4:$O$869)</f>
        <v>0</v>
      </c>
      <c r="N108">
        <f>SUMIF(Council_Data!$V$4:$V$869,$A108,Council_Data!$P$4:$P$869)</f>
        <v>1</v>
      </c>
      <c r="O108">
        <f>SUMIF(Council_Data!$V$4:$V$869,$A108,Council_Data!$Q$4:$Q$869)</f>
        <v>-1</v>
      </c>
      <c r="P108">
        <f>SUMIF(Council_Data!$V$4:$V$869,$A108,Council_Data!$R$4:$R$869)</f>
        <v>10</v>
      </c>
      <c r="Q108">
        <f>SUMIF(Council_Data!$V$4:$V$869,$A108,Council_Data!$S$4:$S$869)</f>
        <v>9</v>
      </c>
      <c r="R108">
        <f>SUMIF(Council_Data!$V$4:$V$869,$A108,Council_Data!$T$4:$T$869)</f>
        <v>1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5</v>
      </c>
      <c r="F109">
        <f>SUMIF(Council_Data!$V$4:$V$869,$A109,Council_Data!$H$4:$H$869)</f>
        <v>0</v>
      </c>
      <c r="G109">
        <f>SUMIF(Council_Data!$V$4:$V$869,$A109,Council_Data!$I$4:$I$869)</f>
        <v>5</v>
      </c>
      <c r="H109">
        <f>SUMIF(Council_Data!$V$4:$V$869,$A109,Council_Data!$J$4:$J$869)</f>
        <v>17</v>
      </c>
      <c r="I109">
        <f>SUMIF(Council_Data!$V$4:$V$869,$A109,Council_Data!$K$4:$K$869)</f>
        <v>0</v>
      </c>
      <c r="J109">
        <f>SUMIF(Council_Data!$V$4:$V$869,$A109,Council_Data!$L$4:$L$869)</f>
        <v>17</v>
      </c>
      <c r="K109" s="63">
        <f t="shared" si="8"/>
        <v>0.85</v>
      </c>
      <c r="L109">
        <f>ROUND(SUMIF(Council_Data!$V$4:$V$869,$A109,Council_Data!$N$4:$N$869)*0.7,0)</f>
        <v>0</v>
      </c>
      <c r="M109">
        <f>SUMIF(Council_Data!$V$4:$V$869,$A109,Council_Data!$O$4:$O$869)</f>
        <v>2</v>
      </c>
      <c r="N109">
        <f>SUMIF(Council_Data!$V$4:$V$869,$A109,Council_Data!$P$4:$P$869)</f>
        <v>1</v>
      </c>
      <c r="O109">
        <f>SUMIF(Council_Data!$V$4:$V$869,$A109,Council_Data!$Q$4:$Q$869)</f>
        <v>1</v>
      </c>
      <c r="P109">
        <f>SUMIF(Council_Data!$V$4:$V$869,$A109,Council_Data!$R$4:$R$869)</f>
        <v>4</v>
      </c>
      <c r="Q109">
        <f>SUMIF(Council_Data!$V$4:$V$869,$A109,Council_Data!$S$4:$S$869)</f>
        <v>5</v>
      </c>
      <c r="R109">
        <f>SUMIF(Council_Data!$V$4:$V$869,$A109,Council_Data!$T$4:$T$869)</f>
        <v>-1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3</v>
      </c>
      <c r="F110">
        <f>SUMIF(Council_Data!$V$4:$V$869,$A110,Council_Data!$H$4:$H$869)</f>
        <v>0</v>
      </c>
      <c r="G110">
        <f>SUMIF(Council_Data!$V$4:$V$869,$A110,Council_Data!$I$4:$I$869)</f>
        <v>3</v>
      </c>
      <c r="H110">
        <f>SUMIF(Council_Data!$V$4:$V$869,$A110,Council_Data!$J$4:$J$869)</f>
        <v>14</v>
      </c>
      <c r="I110">
        <f>SUMIF(Council_Data!$V$4:$V$869,$A110,Council_Data!$K$4:$K$869)</f>
        <v>0</v>
      </c>
      <c r="J110">
        <f>SUMIF(Council_Data!$V$4:$V$869,$A110,Council_Data!$L$4:$L$869)</f>
        <v>14</v>
      </c>
      <c r="K110" s="63">
        <f t="shared" si="8"/>
        <v>0.66666666666666663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2</v>
      </c>
      <c r="Q110">
        <f>SUMIF(Council_Data!$V$4:$V$869,$A110,Council_Data!$S$4:$S$869)</f>
        <v>1</v>
      </c>
      <c r="R110">
        <f>SUMIF(Council_Data!$V$4:$V$869,$A110,Council_Data!$T$4:$T$869)</f>
        <v>1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2</v>
      </c>
      <c r="F111">
        <f>SUMIF(Council_Data!$V$4:$V$869,$A111,Council_Data!$H$4:$H$869)</f>
        <v>0</v>
      </c>
      <c r="G111">
        <f>SUMIF(Council_Data!$V$4:$V$869,$A111,Council_Data!$I$4:$I$869)</f>
        <v>2</v>
      </c>
      <c r="H111">
        <f>SUMIF(Council_Data!$V$4:$V$869,$A111,Council_Data!$J$4:$J$869)</f>
        <v>24</v>
      </c>
      <c r="I111">
        <f>SUMIF(Council_Data!$V$4:$V$869,$A111,Council_Data!$K$4:$K$869)</f>
        <v>0</v>
      </c>
      <c r="J111">
        <f>SUMIF(Council_Data!$V$4:$V$869,$A111,Council_Data!$L$4:$L$869)</f>
        <v>24</v>
      </c>
      <c r="K111" s="63">
        <f t="shared" ref="K111" si="14">IFERROR(J111/D111,0)</f>
        <v>0.72727272727272729</v>
      </c>
      <c r="L111">
        <f>ROUND(SUMIF(Council_Data!$V$4:$V$869,$A111,Council_Data!$N$4:$N$869)*0.7,0)</f>
        <v>0</v>
      </c>
      <c r="M111">
        <f>SUMIF(Council_Data!$V$4:$V$869,$A111,Council_Data!$O$4:$O$869)</f>
        <v>1</v>
      </c>
      <c r="N111">
        <f>SUMIF(Council_Data!$V$4:$V$869,$A111,Council_Data!$P$4:$P$869)</f>
        <v>0</v>
      </c>
      <c r="O111">
        <f>SUMIF(Council_Data!$V$4:$V$869,$A111,Council_Data!$Q$4:$Q$869)</f>
        <v>1</v>
      </c>
      <c r="P111">
        <f>SUMIF(Council_Data!$V$4:$V$869,$A111,Council_Data!$R$4:$R$869)</f>
        <v>6</v>
      </c>
      <c r="Q111">
        <f>SUMIF(Council_Data!$V$4:$V$869,$A111,Council_Data!$S$4:$S$869)</f>
        <v>8</v>
      </c>
      <c r="R111">
        <f>SUMIF(Council_Data!$V$4:$V$869,$A111,Council_Data!$T$4:$T$869)</f>
        <v>-2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3</v>
      </c>
      <c r="F112">
        <f>SUMIF(Council_Data!$V$4:$V$869,$A112,Council_Data!$H$4:$H$869)</f>
        <v>0</v>
      </c>
      <c r="G112">
        <f>SUMIF(Council_Data!$V$4:$V$869,$A112,Council_Data!$I$4:$I$869)</f>
        <v>3</v>
      </c>
      <c r="H112">
        <f>SUMIF(Council_Data!$V$4:$V$869,$A112,Council_Data!$J$4:$J$869)</f>
        <v>4</v>
      </c>
      <c r="I112">
        <f>SUMIF(Council_Data!$V$4:$V$869,$A112,Council_Data!$K$4:$K$869)</f>
        <v>0</v>
      </c>
      <c r="J112">
        <f>SUMIF(Council_Data!$V$4:$V$869,$A112,Council_Data!$L$4:$L$869)</f>
        <v>4</v>
      </c>
      <c r="K112" s="63">
        <f t="shared" si="8"/>
        <v>0.2857142857142857</v>
      </c>
      <c r="L112">
        <f>ROUND(SUMIF(Council_Data!$V$4:$V$869,$A112,Council_Data!$N$4:$N$869)*0.7,0)</f>
        <v>0</v>
      </c>
      <c r="M112">
        <f>SUMIF(Council_Data!$V$4:$V$869,$A112,Council_Data!$O$4:$O$869)</f>
        <v>0</v>
      </c>
      <c r="N112">
        <f>SUMIF(Council_Data!$V$4:$V$869,$A112,Council_Data!$P$4:$P$869)</f>
        <v>0</v>
      </c>
      <c r="O112">
        <f>SUMIF(Council_Data!$V$4:$V$869,$A112,Council_Data!$Q$4:$Q$869)</f>
        <v>0</v>
      </c>
      <c r="P112">
        <f>SUMIF(Council_Data!$V$4:$V$869,$A112,Council_Data!$R$4:$R$869)</f>
        <v>4</v>
      </c>
      <c r="Q112">
        <f>SUMIF(Council_Data!$V$4:$V$869,$A112,Council_Data!$S$4:$S$869)</f>
        <v>1</v>
      </c>
      <c r="R112">
        <f>SUMIF(Council_Data!$V$4:$V$869,$A112,Council_Data!$T$4:$T$869)</f>
        <v>3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4</v>
      </c>
      <c r="F113">
        <f>SUMIF(Council_Data!$V$4:$V$869,$A113,Council_Data!$H$4:$H$869)</f>
        <v>0</v>
      </c>
      <c r="G113">
        <f>SUMIF(Council_Data!$V$4:$V$869,$A113,Council_Data!$I$4:$I$869)</f>
        <v>4</v>
      </c>
      <c r="H113">
        <f>SUMIF(Council_Data!$V$4:$V$869,$A113,Council_Data!$J$4:$J$869)</f>
        <v>4</v>
      </c>
      <c r="I113">
        <f>SUMIF(Council_Data!$V$4:$V$869,$A113,Council_Data!$K$4:$K$869)</f>
        <v>0</v>
      </c>
      <c r="J113">
        <f>SUMIF(Council_Data!$V$4:$V$869,$A113,Council_Data!$L$4:$L$869)</f>
        <v>4</v>
      </c>
      <c r="K113" s="63">
        <f t="shared" si="8"/>
        <v>0.26666666666666666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3</v>
      </c>
      <c r="F114">
        <f>SUMIF(Council_Data!$V$4:$V$869,$A114,Council_Data!$H$4:$H$869)</f>
        <v>0</v>
      </c>
      <c r="G114">
        <f>SUMIF(Council_Data!$V$4:$V$869,$A114,Council_Data!$I$4:$I$869)</f>
        <v>3</v>
      </c>
      <c r="H114">
        <f>SUMIF(Council_Data!$V$4:$V$869,$A114,Council_Data!$J$4:$J$869)</f>
        <v>11</v>
      </c>
      <c r="I114">
        <f>SUMIF(Council_Data!$V$4:$V$869,$A114,Council_Data!$K$4:$K$869)</f>
        <v>0</v>
      </c>
      <c r="J114">
        <f>SUMIF(Council_Data!$V$4:$V$869,$A114,Council_Data!$L$4:$L$869)</f>
        <v>11</v>
      </c>
      <c r="K114" s="63">
        <f t="shared" ref="K114:K115" si="16">IFERROR(J114/D114,0)</f>
        <v>0.61111111111111116</v>
      </c>
      <c r="L114">
        <f>ROUND(SUMIF(Council_Data!$V$4:$V$869,$A114,Council_Data!$N$4:$N$869)*0.7,0)</f>
        <v>0</v>
      </c>
      <c r="M114">
        <f>SUMIF(Council_Data!$V$4:$V$869,$A114,Council_Data!$O$4:$O$869)</f>
        <v>1</v>
      </c>
      <c r="N114">
        <f>SUMIF(Council_Data!$V$4:$V$869,$A114,Council_Data!$P$4:$P$869)</f>
        <v>0</v>
      </c>
      <c r="O114">
        <f>SUMIF(Council_Data!$V$4:$V$869,$A114,Council_Data!$Q$4:$Q$869)</f>
        <v>1</v>
      </c>
      <c r="P114">
        <f>SUMIF(Council_Data!$V$4:$V$869,$A114,Council_Data!$R$4:$R$869)</f>
        <v>5</v>
      </c>
      <c r="Q114">
        <f>SUMIF(Council_Data!$V$4:$V$869,$A114,Council_Data!$S$4:$S$869)</f>
        <v>5</v>
      </c>
      <c r="R114">
        <f>SUMIF(Council_Data!$V$4:$V$869,$A114,Council_Data!$T$4:$T$869)</f>
        <v>0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8</v>
      </c>
      <c r="F115">
        <f>SUMIF(Council_Data!$V$4:$V$869,$A115,Council_Data!$H$4:$H$869)</f>
        <v>0</v>
      </c>
      <c r="G115">
        <f>SUMIF(Council_Data!$V$4:$V$869,$A115,Council_Data!$I$4:$I$869)</f>
        <v>8</v>
      </c>
      <c r="H115">
        <f>SUMIF(Council_Data!$V$4:$V$869,$A115,Council_Data!$J$4:$J$869)</f>
        <v>12</v>
      </c>
      <c r="I115">
        <f>SUMIF(Council_Data!$V$4:$V$869,$A115,Council_Data!$K$4:$K$869)</f>
        <v>0</v>
      </c>
      <c r="J115">
        <f>SUMIF(Council_Data!$V$4:$V$869,$A115,Council_Data!$L$4:$L$869)</f>
        <v>12</v>
      </c>
      <c r="K115" s="63">
        <f t="shared" si="16"/>
        <v>0.44444444444444442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0</v>
      </c>
      <c r="O115">
        <f>SUMIF(Council_Data!$V$4:$V$869,$A115,Council_Data!$Q$4:$Q$869)</f>
        <v>0</v>
      </c>
      <c r="P115">
        <f>SUMIF(Council_Data!$V$4:$V$869,$A115,Council_Data!$R$4:$R$869)</f>
        <v>2</v>
      </c>
      <c r="Q115">
        <f>SUMIF(Council_Data!$V$4:$V$869,$A115,Council_Data!$S$4:$S$869)</f>
        <v>1</v>
      </c>
      <c r="R115">
        <f>SUMIF(Council_Data!$V$4:$V$869,$A115,Council_Data!$T$4:$T$869)</f>
        <v>1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2</v>
      </c>
      <c r="F116">
        <f>SUMIF(Council_Data!$V$4:$V$869,$A116,Council_Data!$H$4:$H$869)</f>
        <v>0</v>
      </c>
      <c r="G116">
        <f>SUMIF(Council_Data!$V$4:$V$869,$A116,Council_Data!$I$4:$I$869)</f>
        <v>2</v>
      </c>
      <c r="H116">
        <f>SUMIF(Council_Data!$V$4:$V$869,$A116,Council_Data!$J$4:$J$869)</f>
        <v>15</v>
      </c>
      <c r="I116">
        <f>SUMIF(Council_Data!$V$4:$V$869,$A116,Council_Data!$K$4:$K$869)</f>
        <v>0</v>
      </c>
      <c r="J116">
        <f>SUMIF(Council_Data!$V$4:$V$869,$A116,Council_Data!$L$4:$L$869)</f>
        <v>15</v>
      </c>
      <c r="K116" s="63">
        <f t="shared" ref="K116" si="18">IFERROR(J116/D116,0)</f>
        <v>0.88235294117647056</v>
      </c>
      <c r="L116">
        <f>ROUND(SUMIF(Council_Data!$V$4:$V$869,$A116,Council_Data!$N$4:$N$869)*0.7,0)</f>
        <v>0</v>
      </c>
      <c r="M116">
        <f>SUMIF(Council_Data!$V$4:$V$869,$A116,Council_Data!$O$4:$O$869)</f>
        <v>0</v>
      </c>
      <c r="N116">
        <f>SUMIF(Council_Data!$V$4:$V$869,$A116,Council_Data!$P$4:$P$869)</f>
        <v>1</v>
      </c>
      <c r="O116">
        <f>SUMIF(Council_Data!$V$4:$V$869,$A116,Council_Data!$Q$4:$Q$869)</f>
        <v>-1</v>
      </c>
      <c r="P116">
        <f>SUMIF(Council_Data!$V$4:$V$869,$A116,Council_Data!$R$4:$R$869)</f>
        <v>4</v>
      </c>
      <c r="Q116">
        <f>SUMIF(Council_Data!$V$4:$V$869,$A116,Council_Data!$S$4:$S$869)</f>
        <v>5</v>
      </c>
      <c r="R116">
        <f>SUMIF(Council_Data!$V$4:$V$869,$A116,Council_Data!$T$4:$T$869)</f>
        <v>-1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5</v>
      </c>
      <c r="F117">
        <f>SUMIF(Council_Data!$V$4:$V$869,$A117,Council_Data!$H$4:$H$869)</f>
        <v>0</v>
      </c>
      <c r="G117">
        <f>SUMIF(Council_Data!$V$4:$V$869,$A117,Council_Data!$I$4:$I$869)</f>
        <v>5</v>
      </c>
      <c r="H117">
        <f>SUMIF(Council_Data!$V$4:$V$869,$A117,Council_Data!$J$4:$J$869)</f>
        <v>48</v>
      </c>
      <c r="I117">
        <f>SUMIF(Council_Data!$V$4:$V$869,$A117,Council_Data!$K$4:$K$869)</f>
        <v>0</v>
      </c>
      <c r="J117">
        <f>SUMIF(Council_Data!$V$4:$V$869,$A117,Council_Data!$L$4:$L$869)</f>
        <v>48</v>
      </c>
      <c r="K117" s="63">
        <f t="shared" si="8"/>
        <v>1.5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2</v>
      </c>
      <c r="Q117">
        <f>SUMIF(Council_Data!$V$4:$V$869,$A117,Council_Data!$S$4:$S$869)</f>
        <v>1</v>
      </c>
      <c r="R117">
        <f>SUMIF(Council_Data!$V$4:$V$869,$A117,Council_Data!$T$4:$T$869)</f>
        <v>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1</v>
      </c>
      <c r="F119">
        <f>SUMIF(Council_Data!$V$4:$V$869,$A119,Council_Data!$H$4:$H$869)</f>
        <v>0</v>
      </c>
      <c r="G119">
        <f>SUMIF(Council_Data!$V$4:$V$869,$A119,Council_Data!$I$4:$I$869)</f>
        <v>1</v>
      </c>
      <c r="H119">
        <f>SUMIF(Council_Data!$V$4:$V$869,$A119,Council_Data!$J$4:$J$869)</f>
        <v>5</v>
      </c>
      <c r="I119">
        <f>SUMIF(Council_Data!$V$4:$V$869,$A119,Council_Data!$K$4:$K$869)</f>
        <v>0</v>
      </c>
      <c r="J119">
        <f>SUMIF(Council_Data!$V$4:$V$869,$A119,Council_Data!$L$4:$L$869)</f>
        <v>5</v>
      </c>
      <c r="K119" s="63">
        <f t="shared" si="8"/>
        <v>0.27777777777777779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2</v>
      </c>
      <c r="F120">
        <f>SUMIF(Council_Data!$V$4:$V$869,$A120,Council_Data!$H$4:$H$869)</f>
        <v>0</v>
      </c>
      <c r="G120">
        <f>SUMIF(Council_Data!$V$4:$V$869,$A120,Council_Data!$I$4:$I$869)</f>
        <v>2</v>
      </c>
      <c r="H120">
        <f>SUMIF(Council_Data!$V$4:$V$869,$A120,Council_Data!$J$4:$J$869)</f>
        <v>26</v>
      </c>
      <c r="I120">
        <f>SUMIF(Council_Data!$V$4:$V$869,$A120,Council_Data!$K$4:$K$869)</f>
        <v>0</v>
      </c>
      <c r="J120">
        <f>SUMIF(Council_Data!$V$4:$V$869,$A120,Council_Data!$L$4:$L$869)</f>
        <v>26</v>
      </c>
      <c r="K120" s="63">
        <f t="shared" si="8"/>
        <v>1.1304347826086956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0</v>
      </c>
      <c r="O120">
        <f>SUMIF(Council_Data!$V$4:$V$869,$A120,Council_Data!$Q$4:$Q$869)</f>
        <v>0</v>
      </c>
      <c r="P120">
        <f>SUMIF(Council_Data!$V$4:$V$869,$A120,Council_Data!$R$4:$R$869)</f>
        <v>3</v>
      </c>
      <c r="Q120">
        <f>SUMIF(Council_Data!$V$4:$V$869,$A120,Council_Data!$S$4:$S$869)</f>
        <v>3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0</v>
      </c>
      <c r="F121">
        <f>SUMIF(Council_Data!$V$4:$V$869,$A121,Council_Data!$H$4:$H$869)</f>
        <v>0</v>
      </c>
      <c r="G121">
        <f>SUMIF(Council_Data!$V$4:$V$869,$A121,Council_Data!$I$4:$I$869)</f>
        <v>0</v>
      </c>
      <c r="H121">
        <f>SUMIF(Council_Data!$V$4:$V$869,$A121,Council_Data!$J$4:$J$869)</f>
        <v>14</v>
      </c>
      <c r="I121">
        <f>SUMIF(Council_Data!$V$4:$V$869,$A121,Council_Data!$K$4:$K$869)</f>
        <v>0</v>
      </c>
      <c r="J121">
        <f>SUMIF(Council_Data!$V$4:$V$869,$A121,Council_Data!$L$4:$L$869)</f>
        <v>14</v>
      </c>
      <c r="K121" s="63">
        <f t="shared" si="8"/>
        <v>1</v>
      </c>
      <c r="L121">
        <f>ROUND(SUMIF(Council_Data!$V$4:$V$869,$A121,Council_Data!$N$4:$N$869)*0.7,0)</f>
        <v>0</v>
      </c>
      <c r="M121">
        <f>SUMIF(Council_Data!$V$4:$V$869,$A121,Council_Data!$O$4:$O$869)</f>
        <v>1</v>
      </c>
      <c r="N121">
        <f>SUMIF(Council_Data!$V$4:$V$869,$A121,Council_Data!$P$4:$P$869)</f>
        <v>0</v>
      </c>
      <c r="O121">
        <f>SUMIF(Council_Data!$V$4:$V$869,$A121,Council_Data!$Q$4:$Q$869)</f>
        <v>1</v>
      </c>
      <c r="P121">
        <f>SUMIF(Council_Data!$V$4:$V$869,$A121,Council_Data!$R$4:$R$869)</f>
        <v>3</v>
      </c>
      <c r="Q121">
        <f>SUMIF(Council_Data!$V$4:$V$869,$A121,Council_Data!$S$4:$S$869)</f>
        <v>1</v>
      </c>
      <c r="R121">
        <f>SUMIF(Council_Data!$V$4:$V$869,$A121,Council_Data!$T$4:$T$869)</f>
        <v>2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0</v>
      </c>
      <c r="F123">
        <f>SUMIF(Council_Data!$V$4:$V$869,$A123,Council_Data!$H$4:$H$869)</f>
        <v>0</v>
      </c>
      <c r="G123">
        <f>SUMIF(Council_Data!$V$4:$V$869,$A123,Council_Data!$I$4:$I$869)</f>
        <v>0</v>
      </c>
      <c r="H123">
        <f>SUMIF(Council_Data!$V$4:$V$869,$A123,Council_Data!$J$4:$J$869)</f>
        <v>3</v>
      </c>
      <c r="I123">
        <f>SUMIF(Council_Data!$V$4:$V$869,$A123,Council_Data!$K$4:$K$869)</f>
        <v>0</v>
      </c>
      <c r="J123">
        <f>SUMIF(Council_Data!$V$4:$V$869,$A123,Council_Data!$L$4:$L$869)</f>
        <v>3</v>
      </c>
      <c r="K123" s="63">
        <f t="shared" si="8"/>
        <v>0.2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0</v>
      </c>
      <c r="O123">
        <f>SUMIF(Council_Data!$V$4:$V$869,$A123,Council_Data!$Q$4:$Q$869)</f>
        <v>0</v>
      </c>
      <c r="P123">
        <f>SUMIF(Council_Data!$V$4:$V$869,$A123,Council_Data!$R$4:$R$869)</f>
        <v>1</v>
      </c>
      <c r="Q123">
        <f>SUMIF(Council_Data!$V$4:$V$869,$A123,Council_Data!$S$4:$S$869)</f>
        <v>2</v>
      </c>
      <c r="R123">
        <f>SUMIF(Council_Data!$V$4:$V$869,$A123,Council_Data!$T$4:$T$869)</f>
        <v>-1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0</v>
      </c>
      <c r="F124">
        <f>SUMIF(Council_Data!$V$4:$V$869,$A124,Council_Data!$H$4:$H$869)</f>
        <v>0</v>
      </c>
      <c r="G124">
        <f>SUMIF(Council_Data!$V$4:$V$869,$A124,Council_Data!$I$4:$I$869)</f>
        <v>0</v>
      </c>
      <c r="H124">
        <f>SUMIF(Council_Data!$V$4:$V$869,$A124,Council_Data!$J$4:$J$869)</f>
        <v>8</v>
      </c>
      <c r="I124">
        <f>SUMIF(Council_Data!$V$4:$V$869,$A124,Council_Data!$K$4:$K$869)</f>
        <v>0</v>
      </c>
      <c r="J124">
        <f>SUMIF(Council_Data!$V$4:$V$869,$A124,Council_Data!$L$4:$L$869)</f>
        <v>8</v>
      </c>
      <c r="K124" s="63">
        <f t="shared" si="8"/>
        <v>0.5714285714285714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1</v>
      </c>
      <c r="F125">
        <f>SUMIF(Council_Data!$V$4:$V$869,$A125,Council_Data!$H$4:$H$869)</f>
        <v>0</v>
      </c>
      <c r="G125">
        <f>SUMIF(Council_Data!$V$4:$V$869,$A125,Council_Data!$I$4:$I$869)</f>
        <v>1</v>
      </c>
      <c r="H125">
        <f>SUMIF(Council_Data!$V$4:$V$869,$A125,Council_Data!$J$4:$J$869)</f>
        <v>6</v>
      </c>
      <c r="I125">
        <f>SUMIF(Council_Data!$V$4:$V$869,$A125,Council_Data!$K$4:$K$869)</f>
        <v>0</v>
      </c>
      <c r="J125">
        <f>SUMIF(Council_Data!$V$4:$V$869,$A125,Council_Data!$L$4:$L$869)</f>
        <v>6</v>
      </c>
      <c r="K125" s="63">
        <f t="shared" si="8"/>
        <v>0.27272727272727271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1</v>
      </c>
      <c r="O125">
        <f>SUMIF(Council_Data!$V$4:$V$869,$A125,Council_Data!$Q$4:$Q$869)</f>
        <v>-1</v>
      </c>
      <c r="P125">
        <f>SUMIF(Council_Data!$V$4:$V$869,$A125,Council_Data!$R$4:$R$869)</f>
        <v>1</v>
      </c>
      <c r="Q125">
        <f>SUMIF(Council_Data!$V$4:$V$869,$A125,Council_Data!$S$4:$S$869)</f>
        <v>2</v>
      </c>
      <c r="R125">
        <f>SUMIF(Council_Data!$V$4:$V$869,$A125,Council_Data!$T$4:$T$869)</f>
        <v>-1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0</v>
      </c>
      <c r="F126">
        <f>SUMIF(Council_Data!$V$4:$V$869,$A126,Council_Data!$H$4:$H$869)</f>
        <v>0</v>
      </c>
      <c r="G126">
        <f>SUMIF(Council_Data!$V$4:$V$869,$A126,Council_Data!$I$4:$I$869)</f>
        <v>0</v>
      </c>
      <c r="H126">
        <f>SUMIF(Council_Data!$V$4:$V$869,$A126,Council_Data!$J$4:$J$869)</f>
        <v>7</v>
      </c>
      <c r="I126">
        <f>SUMIF(Council_Data!$V$4:$V$869,$A126,Council_Data!$K$4:$K$869)</f>
        <v>0</v>
      </c>
      <c r="J126">
        <f>SUMIF(Council_Data!$V$4:$V$869,$A126,Council_Data!$L$4:$L$869)</f>
        <v>7</v>
      </c>
      <c r="K126" s="63">
        <f t="shared" si="8"/>
        <v>0.4375</v>
      </c>
      <c r="L126">
        <f>ROUND(SUMIF(Council_Data!$V$4:$V$869,$A126,Council_Data!$N$4:$N$869)*0.7,0)</f>
        <v>0</v>
      </c>
      <c r="M126">
        <f>SUMIF(Council_Data!$V$4:$V$869,$A126,Council_Data!$O$4:$O$869)</f>
        <v>0</v>
      </c>
      <c r="N126">
        <f>SUMIF(Council_Data!$V$4:$V$869,$A126,Council_Data!$P$4:$P$869)</f>
        <v>0</v>
      </c>
      <c r="O126">
        <f>SUMIF(Council_Data!$V$4:$V$869,$A126,Council_Data!$Q$4:$Q$869)</f>
        <v>0</v>
      </c>
      <c r="P126">
        <f>SUMIF(Council_Data!$V$4:$V$869,$A126,Council_Data!$R$4:$R$869)</f>
        <v>4</v>
      </c>
      <c r="Q126">
        <f>SUMIF(Council_Data!$V$4:$V$869,$A126,Council_Data!$S$4:$S$869)</f>
        <v>3</v>
      </c>
      <c r="R126">
        <f>SUMIF(Council_Data!$V$4:$V$869,$A126,Council_Data!$T$4:$T$869)</f>
        <v>1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2</v>
      </c>
      <c r="F127">
        <f>SUMIF(Council_Data!$V$4:$V$869,$A127,Council_Data!$H$4:$H$869)</f>
        <v>0</v>
      </c>
      <c r="G127">
        <f>SUMIF(Council_Data!$V$4:$V$869,$A127,Council_Data!$I$4:$I$869)</f>
        <v>2</v>
      </c>
      <c r="H127">
        <f>SUMIF(Council_Data!$V$4:$V$869,$A127,Council_Data!$J$4:$J$869)</f>
        <v>5</v>
      </c>
      <c r="I127">
        <f>SUMIF(Council_Data!$V$4:$V$869,$A127,Council_Data!$K$4:$K$869)</f>
        <v>0</v>
      </c>
      <c r="J127">
        <f>SUMIF(Council_Data!$V$4:$V$869,$A127,Council_Data!$L$4:$L$869)</f>
        <v>5</v>
      </c>
      <c r="K127" s="63">
        <f t="shared" si="8"/>
        <v>0.33333333333333331</v>
      </c>
      <c r="L127">
        <f>ROUND(SUMIF(Council_Data!$V$4:$V$869,$A127,Council_Data!$N$4:$N$869)*0.7,0)</f>
        <v>0</v>
      </c>
      <c r="M127">
        <f>SUMIF(Council_Data!$V$4:$V$869,$A127,Council_Data!$O$4:$O$869)</f>
        <v>0</v>
      </c>
      <c r="N127">
        <f>SUMIF(Council_Data!$V$4:$V$869,$A127,Council_Data!$P$4:$P$869)</f>
        <v>0</v>
      </c>
      <c r="O127">
        <f>SUMIF(Council_Data!$V$4:$V$869,$A127,Council_Data!$Q$4:$Q$869)</f>
        <v>0</v>
      </c>
      <c r="P127">
        <f>SUMIF(Council_Data!$V$4:$V$869,$A127,Council_Data!$R$4:$R$869)</f>
        <v>3</v>
      </c>
      <c r="Q127">
        <f>SUMIF(Council_Data!$V$4:$V$869,$A127,Council_Data!$S$4:$S$869)</f>
        <v>0</v>
      </c>
      <c r="R127">
        <f>SUMIF(Council_Data!$V$4:$V$869,$A127,Council_Data!$T$4:$T$869)</f>
        <v>3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1</v>
      </c>
      <c r="F128">
        <f>SUMIF(Council_Data!$V$4:$V$869,$A128,Council_Data!$H$4:$H$869)</f>
        <v>0</v>
      </c>
      <c r="G128">
        <f>SUMIF(Council_Data!$V$4:$V$869,$A128,Council_Data!$I$4:$I$869)</f>
        <v>1</v>
      </c>
      <c r="H128">
        <f>SUMIF(Council_Data!$V$4:$V$869,$A128,Council_Data!$J$4:$J$869)</f>
        <v>4</v>
      </c>
      <c r="I128">
        <f>SUMIF(Council_Data!$V$4:$V$869,$A128,Council_Data!$K$4:$K$869)</f>
        <v>0</v>
      </c>
      <c r="J128">
        <f>SUMIF(Council_Data!$V$4:$V$869,$A128,Council_Data!$L$4:$L$869)</f>
        <v>4</v>
      </c>
      <c r="K128" s="63">
        <f t="shared" si="8"/>
        <v>0.36363636363636365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1</v>
      </c>
      <c r="Q128">
        <f>SUMIF(Council_Data!$V$4:$V$869,$A128,Council_Data!$S$4:$S$869)</f>
        <v>1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6</v>
      </c>
      <c r="F129">
        <f>SUMIF(Council_Data!$V$4:$V$869,$A129,Council_Data!$H$4:$H$869)</f>
        <v>0</v>
      </c>
      <c r="G129">
        <f>SUMIF(Council_Data!$V$4:$V$869,$A129,Council_Data!$I$4:$I$869)</f>
        <v>6</v>
      </c>
      <c r="H129">
        <f>SUMIF(Council_Data!$V$4:$V$869,$A129,Council_Data!$J$4:$J$869)</f>
        <v>7</v>
      </c>
      <c r="I129">
        <f>SUMIF(Council_Data!$V$4:$V$869,$A129,Council_Data!$K$4:$K$869)</f>
        <v>0</v>
      </c>
      <c r="J129">
        <f>SUMIF(Council_Data!$V$4:$V$869,$A129,Council_Data!$L$4:$L$869)</f>
        <v>7</v>
      </c>
      <c r="K129" s="63">
        <f t="shared" si="8"/>
        <v>0.3888888888888889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2</v>
      </c>
      <c r="F130">
        <f>SUMIF(Council_Data!$V$4:$V$869,$A130,Council_Data!$H$4:$H$869)</f>
        <v>0</v>
      </c>
      <c r="G130">
        <f>SUMIF(Council_Data!$V$4:$V$869,$A130,Council_Data!$I$4:$I$869)</f>
        <v>2</v>
      </c>
      <c r="H130">
        <f>SUMIF(Council_Data!$V$4:$V$869,$A130,Council_Data!$J$4:$J$869)</f>
        <v>3</v>
      </c>
      <c r="I130">
        <f>SUMIF(Council_Data!$V$4:$V$869,$A130,Council_Data!$K$4:$K$869)</f>
        <v>0</v>
      </c>
      <c r="J130">
        <f>SUMIF(Council_Data!$V$4:$V$869,$A130,Council_Data!$L$4:$L$869)</f>
        <v>3</v>
      </c>
      <c r="K130" s="63">
        <f t="shared" si="8"/>
        <v>0.27272727272727271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0</v>
      </c>
      <c r="F131">
        <f>SUMIF(Council_Data!$V$4:$V$869,$A131,Council_Data!$H$4:$H$869)</f>
        <v>0</v>
      </c>
      <c r="G131">
        <f>SUMIF(Council_Data!$V$4:$V$869,$A131,Council_Data!$I$4:$I$869)</f>
        <v>0</v>
      </c>
      <c r="H131">
        <f>SUMIF(Council_Data!$V$4:$V$869,$A131,Council_Data!$J$4:$J$869)</f>
        <v>14</v>
      </c>
      <c r="I131">
        <f>SUMIF(Council_Data!$V$4:$V$869,$A131,Council_Data!$K$4:$K$869)</f>
        <v>0</v>
      </c>
      <c r="J131">
        <f>SUMIF(Council_Data!$V$4:$V$869,$A131,Council_Data!$L$4:$L$869)</f>
        <v>14</v>
      </c>
      <c r="K131" s="63">
        <f t="shared" si="8"/>
        <v>0.56000000000000005</v>
      </c>
      <c r="L131">
        <f>ROUND(SUMIF(Council_Data!$V$4:$V$869,$A131,Council_Data!$N$4:$N$869)*0.7,0)</f>
        <v>0</v>
      </c>
      <c r="M131">
        <f>SUMIF(Council_Data!$V$4:$V$869,$A131,Council_Data!$O$4:$O$869)</f>
        <v>0</v>
      </c>
      <c r="N131">
        <f>SUMIF(Council_Data!$V$4:$V$869,$A131,Council_Data!$P$4:$P$869)</f>
        <v>1</v>
      </c>
      <c r="O131">
        <f>SUMIF(Council_Data!$V$4:$V$869,$A131,Council_Data!$Q$4:$Q$869)</f>
        <v>-1</v>
      </c>
      <c r="P131">
        <f>SUMIF(Council_Data!$V$4:$V$869,$A131,Council_Data!$R$4:$R$869)</f>
        <v>3</v>
      </c>
      <c r="Q131">
        <f>SUMIF(Council_Data!$V$4:$V$869,$A131,Council_Data!$S$4:$S$869)</f>
        <v>6</v>
      </c>
      <c r="R131">
        <f>SUMIF(Council_Data!$V$4:$V$869,$A131,Council_Data!$T$4:$T$869)</f>
        <v>-3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6</v>
      </c>
      <c r="F132">
        <f>SUMIF(Council_Data!$V$4:$V$869,$A132,Council_Data!$H$4:$H$869)</f>
        <v>0</v>
      </c>
      <c r="G132">
        <f>SUMIF(Council_Data!$V$4:$V$869,$A132,Council_Data!$I$4:$I$869)</f>
        <v>6</v>
      </c>
      <c r="H132">
        <f>SUMIF(Council_Data!$V$4:$V$869,$A132,Council_Data!$J$4:$J$869)</f>
        <v>19</v>
      </c>
      <c r="I132">
        <f>SUMIF(Council_Data!$V$4:$V$869,$A132,Council_Data!$K$4:$K$869)</f>
        <v>0</v>
      </c>
      <c r="J132">
        <f>SUMIF(Council_Data!$V$4:$V$869,$A132,Council_Data!$L$4:$L$869)</f>
        <v>19</v>
      </c>
      <c r="K132" s="63">
        <f t="shared" si="8"/>
        <v>0.86363636363636365</v>
      </c>
      <c r="L132">
        <f>ROUND(SUMIF(Council_Data!$V$4:$V$869,$A132,Council_Data!$N$4:$N$869)*0.7,0)</f>
        <v>0</v>
      </c>
      <c r="M132">
        <f>SUMIF(Council_Data!$V$4:$V$869,$A132,Council_Data!$O$4:$O$869)</f>
        <v>1</v>
      </c>
      <c r="N132">
        <f>SUMIF(Council_Data!$V$4:$V$869,$A132,Council_Data!$P$4:$P$869)</f>
        <v>0</v>
      </c>
      <c r="O132">
        <f>SUMIF(Council_Data!$V$4:$V$869,$A132,Council_Data!$Q$4:$Q$869)</f>
        <v>1</v>
      </c>
      <c r="P132">
        <f>SUMIF(Council_Data!$V$4:$V$869,$A132,Council_Data!$R$4:$R$869)</f>
        <v>2</v>
      </c>
      <c r="Q132">
        <f>SUMIF(Council_Data!$V$4:$V$869,$A132,Council_Data!$S$4:$S$869)</f>
        <v>1</v>
      </c>
      <c r="R132">
        <f>SUMIF(Council_Data!$V$4:$V$869,$A132,Council_Data!$T$4:$T$869)</f>
        <v>1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0</v>
      </c>
      <c r="F133">
        <f>SUMIF(Council_Data!$V$4:$V$869,$A133,Council_Data!$H$4:$H$869)</f>
        <v>0</v>
      </c>
      <c r="G133">
        <f>SUMIF(Council_Data!$V$4:$V$869,$A133,Council_Data!$I$4:$I$869)</f>
        <v>0</v>
      </c>
      <c r="H133">
        <f>SUMIF(Council_Data!$V$4:$V$869,$A133,Council_Data!$J$4:$J$869)</f>
        <v>9</v>
      </c>
      <c r="I133">
        <f>SUMIF(Council_Data!$V$4:$V$869,$A133,Council_Data!$K$4:$K$869)</f>
        <v>0</v>
      </c>
      <c r="J133">
        <f>SUMIF(Council_Data!$V$4:$V$869,$A133,Council_Data!$L$4:$L$869)</f>
        <v>9</v>
      </c>
      <c r="K133" s="63">
        <f t="shared" ref="K133:K197" si="20">IFERROR(J133/D133,0)</f>
        <v>0.33333333333333331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1</v>
      </c>
      <c r="O133">
        <f>SUMIF(Council_Data!$V$4:$V$869,$A133,Council_Data!$Q$4:$Q$869)</f>
        <v>-1</v>
      </c>
      <c r="P133">
        <f>SUMIF(Council_Data!$V$4:$V$869,$A133,Council_Data!$R$4:$R$869)</f>
        <v>0</v>
      </c>
      <c r="Q133">
        <f>SUMIF(Council_Data!$V$4:$V$869,$A133,Council_Data!$S$4:$S$869)</f>
        <v>1</v>
      </c>
      <c r="R133">
        <f>SUMIF(Council_Data!$V$4:$V$869,$A133,Council_Data!$T$4:$T$869)</f>
        <v>-1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1</v>
      </c>
      <c r="N134">
        <f>SUMIF(Council_Data!$V$4:$V$869,$A134,Council_Data!$P$4:$P$869)</f>
        <v>0</v>
      </c>
      <c r="O134">
        <f>SUMIF(Council_Data!$V$4:$V$869,$A134,Council_Data!$Q$4:$Q$869)</f>
        <v>1</v>
      </c>
      <c r="P134">
        <f>SUMIF(Council_Data!$V$4:$V$869,$A134,Council_Data!$R$4:$R$869)</f>
        <v>2</v>
      </c>
      <c r="Q134">
        <f>SUMIF(Council_Data!$V$4:$V$869,$A134,Council_Data!$S$4:$S$869)</f>
        <v>1</v>
      </c>
      <c r="R134">
        <f>SUMIF(Council_Data!$V$4:$V$869,$A134,Council_Data!$T$4:$T$869)</f>
        <v>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1</v>
      </c>
      <c r="R135">
        <f>SUMIF(Council_Data!$V$4:$V$869,$A135,Council_Data!$T$4:$T$869)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3</v>
      </c>
      <c r="F136">
        <f>SUMIF(Council_Data!$V$4:$V$869,$A136,Council_Data!$H$4:$H$869)</f>
        <v>0</v>
      </c>
      <c r="G136">
        <f>SUMIF(Council_Data!$V$4:$V$869,$A136,Council_Data!$I$4:$I$869)</f>
        <v>3</v>
      </c>
      <c r="H136">
        <f>SUMIF(Council_Data!$V$4:$V$869,$A136,Council_Data!$J$4:$J$869)</f>
        <v>26</v>
      </c>
      <c r="I136">
        <f>SUMIF(Council_Data!$V$4:$V$869,$A136,Council_Data!$K$4:$K$869)</f>
        <v>0</v>
      </c>
      <c r="J136">
        <f>SUMIF(Council_Data!$V$4:$V$869,$A136,Council_Data!$L$4:$L$869)</f>
        <v>26</v>
      </c>
      <c r="K136" s="63">
        <f t="shared" si="20"/>
        <v>0.74285714285714288</v>
      </c>
      <c r="L136">
        <f>ROUND(SUMIF(Council_Data!$V$4:$V$869,$A136,Council_Data!$N$4:$N$869)*0.7,0)</f>
        <v>0</v>
      </c>
      <c r="M136">
        <f>SUMIF(Council_Data!$V$4:$V$869,$A136,Council_Data!$O$4:$O$869)</f>
        <v>0</v>
      </c>
      <c r="N136">
        <f>SUMIF(Council_Data!$V$4:$V$869,$A136,Council_Data!$P$4:$P$869)</f>
        <v>0</v>
      </c>
      <c r="O136">
        <f>SUMIF(Council_Data!$V$4:$V$869,$A136,Council_Data!$Q$4:$Q$869)</f>
        <v>0</v>
      </c>
      <c r="P136">
        <f>SUMIF(Council_Data!$V$4:$V$869,$A136,Council_Data!$R$4:$R$869)</f>
        <v>6</v>
      </c>
      <c r="Q136">
        <f>SUMIF(Council_Data!$V$4:$V$869,$A136,Council_Data!$S$4:$S$869)</f>
        <v>0</v>
      </c>
      <c r="R136">
        <f>SUMIF(Council_Data!$V$4:$V$869,$A136,Council_Data!$T$4:$T$869)</f>
        <v>6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2</v>
      </c>
      <c r="F137">
        <f>SUMIF(Council_Data!$V$4:$V$869,$A137,Council_Data!$H$4:$H$869)</f>
        <v>0</v>
      </c>
      <c r="G137">
        <f>SUMIF(Council_Data!$V$4:$V$869,$A137,Council_Data!$I$4:$I$869)</f>
        <v>2</v>
      </c>
      <c r="H137">
        <f>SUMIF(Council_Data!$V$4:$V$869,$A137,Council_Data!$J$4:$J$869)</f>
        <v>14</v>
      </c>
      <c r="I137">
        <f>SUMIF(Council_Data!$V$4:$V$869,$A137,Council_Data!$K$4:$K$869)</f>
        <v>0</v>
      </c>
      <c r="J137">
        <f>SUMIF(Council_Data!$V$4:$V$869,$A137,Council_Data!$L$4:$L$869)</f>
        <v>14</v>
      </c>
      <c r="K137" s="63">
        <f t="shared" si="20"/>
        <v>0.63636363636363635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1</v>
      </c>
      <c r="O137">
        <f>SUMIF(Council_Data!$V$4:$V$869,$A137,Council_Data!$Q$4:$Q$869)</f>
        <v>-1</v>
      </c>
      <c r="P137">
        <f>SUMIF(Council_Data!$V$4:$V$869,$A137,Council_Data!$R$4:$R$869)</f>
        <v>2</v>
      </c>
      <c r="Q137">
        <f>SUMIF(Council_Data!$V$4:$V$869,$A137,Council_Data!$S$4:$S$869)</f>
        <v>5</v>
      </c>
      <c r="R137">
        <f>SUMIF(Council_Data!$V$4:$V$869,$A137,Council_Data!$T$4:$T$869)</f>
        <v>-3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3</v>
      </c>
      <c r="F138">
        <f>SUMIF(Council_Data!$V$4:$V$869,$A138,Council_Data!$H$4:$H$869)</f>
        <v>0</v>
      </c>
      <c r="G138">
        <f>SUMIF(Council_Data!$V$4:$V$869,$A138,Council_Data!$I$4:$I$869)</f>
        <v>3</v>
      </c>
      <c r="H138">
        <f>SUMIF(Council_Data!$V$4:$V$869,$A138,Council_Data!$J$4:$J$869)</f>
        <v>8</v>
      </c>
      <c r="I138">
        <f>SUMIF(Council_Data!$V$4:$V$869,$A138,Council_Data!$K$4:$K$869)</f>
        <v>0</v>
      </c>
      <c r="J138">
        <f>SUMIF(Council_Data!$V$4:$V$869,$A138,Council_Data!$L$4:$L$869)</f>
        <v>8</v>
      </c>
      <c r="K138" s="63">
        <f t="shared" si="20"/>
        <v>0.34782608695652173</v>
      </c>
      <c r="L138">
        <f>ROUND(SUMIF(Council_Data!$V$4:$V$869,$A138,Council_Data!$N$4:$N$869)*0.7,0)</f>
        <v>0</v>
      </c>
      <c r="M138">
        <f>SUMIF(Council_Data!$V$4:$V$869,$A138,Council_Data!$O$4:$O$869)</f>
        <v>1</v>
      </c>
      <c r="N138">
        <f>SUMIF(Council_Data!$V$4:$V$869,$A138,Council_Data!$P$4:$P$869)</f>
        <v>0</v>
      </c>
      <c r="O138">
        <f>SUMIF(Council_Data!$V$4:$V$869,$A138,Council_Data!$Q$4:$Q$869)</f>
        <v>1</v>
      </c>
      <c r="P138">
        <f>SUMIF(Council_Data!$V$4:$V$869,$A138,Council_Data!$R$4:$R$869)</f>
        <v>4</v>
      </c>
      <c r="Q138">
        <f>SUMIF(Council_Data!$V$4:$V$869,$A138,Council_Data!$S$4:$S$869)</f>
        <v>1</v>
      </c>
      <c r="R138">
        <f>SUMIF(Council_Data!$V$4:$V$869,$A138,Council_Data!$T$4:$T$869)</f>
        <v>3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1</v>
      </c>
      <c r="F139">
        <f>SUMIF(Council_Data!$V$4:$V$869,$A139,Council_Data!$H$4:$H$869)</f>
        <v>0</v>
      </c>
      <c r="G139">
        <f>SUMIF(Council_Data!$V$4:$V$869,$A139,Council_Data!$I$4:$I$869)</f>
        <v>1</v>
      </c>
      <c r="H139">
        <f>SUMIF(Council_Data!$V$4:$V$869,$A139,Council_Data!$J$4:$J$869)</f>
        <v>6</v>
      </c>
      <c r="I139">
        <f>SUMIF(Council_Data!$V$4:$V$869,$A139,Council_Data!$K$4:$K$869)</f>
        <v>0</v>
      </c>
      <c r="J139">
        <f>SUMIF(Council_Data!$V$4:$V$869,$A139,Council_Data!$L$4:$L$869)</f>
        <v>6</v>
      </c>
      <c r="K139" s="63">
        <f t="shared" si="20"/>
        <v>0.20689655172413793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1</v>
      </c>
      <c r="O139">
        <f>SUMIF(Council_Data!$V$4:$V$869,$A139,Council_Data!$Q$4:$Q$869)</f>
        <v>-1</v>
      </c>
      <c r="P139">
        <f>SUMIF(Council_Data!$V$4:$V$869,$A139,Council_Data!$R$4:$R$869)</f>
        <v>3</v>
      </c>
      <c r="Q139">
        <f>SUMIF(Council_Data!$V$4:$V$869,$A139,Council_Data!$S$4:$S$869)</f>
        <v>3</v>
      </c>
      <c r="R139">
        <f>SUMIF(Council_Data!$V$4:$V$869,$A139,Council_Data!$T$4:$T$869)</f>
        <v>0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5</v>
      </c>
      <c r="F140">
        <f>SUMIF(Council_Data!$V$4:$V$869,$A140,Council_Data!$H$4:$H$869)</f>
        <v>0</v>
      </c>
      <c r="G140">
        <f>SUMIF(Council_Data!$V$4:$V$869,$A140,Council_Data!$I$4:$I$869)</f>
        <v>5</v>
      </c>
      <c r="H140">
        <f>SUMIF(Council_Data!$V$4:$V$869,$A140,Council_Data!$J$4:$J$869)</f>
        <v>19</v>
      </c>
      <c r="I140">
        <f>SUMIF(Council_Data!$V$4:$V$869,$A140,Council_Data!$K$4:$K$869)</f>
        <v>0</v>
      </c>
      <c r="J140">
        <f>SUMIF(Council_Data!$V$4:$V$869,$A140,Council_Data!$L$4:$L$869)</f>
        <v>19</v>
      </c>
      <c r="K140" s="63">
        <f t="shared" si="20"/>
        <v>0.59375</v>
      </c>
      <c r="L140">
        <f>ROUND(SUMIF(Council_Data!$V$4:$V$869,$A140,Council_Data!$N$4:$N$869)*0.7,0)</f>
        <v>0</v>
      </c>
      <c r="M140">
        <f>SUMIF(Council_Data!$V$4:$V$869,$A140,Council_Data!$O$4:$O$869)</f>
        <v>1</v>
      </c>
      <c r="N140">
        <f>SUMIF(Council_Data!$V$4:$V$869,$A140,Council_Data!$P$4:$P$869)</f>
        <v>0</v>
      </c>
      <c r="O140">
        <f>SUMIF(Council_Data!$V$4:$V$869,$A140,Council_Data!$Q$4:$Q$869)</f>
        <v>1</v>
      </c>
      <c r="P140">
        <f>SUMIF(Council_Data!$V$4:$V$869,$A140,Council_Data!$R$4:$R$869)</f>
        <v>2</v>
      </c>
      <c r="Q140">
        <f>SUMIF(Council_Data!$V$4:$V$869,$A140,Council_Data!$S$4:$S$869)</f>
        <v>3</v>
      </c>
      <c r="R140">
        <f>SUMIF(Council_Data!$V$4:$V$869,$A140,Council_Data!$T$4:$T$869)</f>
        <v>-1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3</v>
      </c>
      <c r="F141">
        <f>SUMIF(Council_Data!$V$4:$V$869,$A141,Council_Data!$H$4:$H$869)</f>
        <v>0</v>
      </c>
      <c r="G141">
        <f>SUMIF(Council_Data!$V$4:$V$869,$A141,Council_Data!$I$4:$I$869)</f>
        <v>3</v>
      </c>
      <c r="H141">
        <f>SUMIF(Council_Data!$V$4:$V$869,$A141,Council_Data!$J$4:$J$869)</f>
        <v>31</v>
      </c>
      <c r="I141">
        <f>SUMIF(Council_Data!$V$4:$V$869,$A141,Council_Data!$K$4:$K$869)</f>
        <v>0</v>
      </c>
      <c r="J141">
        <f>SUMIF(Council_Data!$V$4:$V$869,$A141,Council_Data!$L$4:$L$869)</f>
        <v>31</v>
      </c>
      <c r="K141" s="63">
        <f t="shared" si="20"/>
        <v>1.1481481481481481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0</v>
      </c>
      <c r="O141">
        <f>SUMIF(Council_Data!$V$4:$V$869,$A141,Council_Data!$Q$4:$Q$869)</f>
        <v>0</v>
      </c>
      <c r="P141">
        <f>SUMIF(Council_Data!$V$4:$V$869,$A141,Council_Data!$R$4:$R$869)</f>
        <v>4</v>
      </c>
      <c r="Q141">
        <f>SUMIF(Council_Data!$V$4:$V$869,$A141,Council_Data!$S$4:$S$869)</f>
        <v>7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0</v>
      </c>
      <c r="F142">
        <f>SUMIF(Council_Data!$V$4:$V$869,$A142,Council_Data!$H$4:$H$869)</f>
        <v>0</v>
      </c>
      <c r="G142">
        <f>SUMIF(Council_Data!$V$4:$V$869,$A142,Council_Data!$I$4:$I$869)</f>
        <v>0</v>
      </c>
      <c r="H142">
        <f>SUMIF(Council_Data!$V$4:$V$869,$A142,Council_Data!$J$4:$J$869)</f>
        <v>13</v>
      </c>
      <c r="I142">
        <f>SUMIF(Council_Data!$V$4:$V$869,$A142,Council_Data!$K$4:$K$869)</f>
        <v>0</v>
      </c>
      <c r="J142">
        <f>SUMIF(Council_Data!$V$4:$V$869,$A142,Council_Data!$L$4:$L$869)</f>
        <v>13</v>
      </c>
      <c r="K142" s="63">
        <f t="shared" si="20"/>
        <v>0.68421052631578949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2</v>
      </c>
      <c r="R142">
        <f>SUMIF(Council_Data!$V$4:$V$869,$A142,Council_Data!$T$4:$T$869)</f>
        <v>-2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0</v>
      </c>
      <c r="F143">
        <f>SUMIF(Council_Data!$V$4:$V$869,$A143,Council_Data!$H$4:$H$869)</f>
        <v>0</v>
      </c>
      <c r="G143">
        <f>SUMIF(Council_Data!$V$4:$V$869,$A143,Council_Data!$I$4:$I$869)</f>
        <v>0</v>
      </c>
      <c r="H143">
        <f>SUMIF(Council_Data!$V$4:$V$869,$A143,Council_Data!$J$4:$J$869)</f>
        <v>10</v>
      </c>
      <c r="I143">
        <f>SUMIF(Council_Data!$V$4:$V$869,$A143,Council_Data!$K$4:$K$869)</f>
        <v>0</v>
      </c>
      <c r="J143">
        <f>SUMIF(Council_Data!$V$4:$V$869,$A143,Council_Data!$L$4:$L$869)</f>
        <v>10</v>
      </c>
      <c r="K143" s="63">
        <f t="shared" si="20"/>
        <v>0.66666666666666663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0</v>
      </c>
      <c r="O143">
        <f>SUMIF(Council_Data!$V$4:$V$869,$A143,Council_Data!$Q$4:$Q$869)</f>
        <v>0</v>
      </c>
      <c r="P143">
        <f>SUMIF(Council_Data!$V$4:$V$869,$A143,Council_Data!$R$4:$R$869)</f>
        <v>1</v>
      </c>
      <c r="Q143">
        <f>SUMIF(Council_Data!$V$4:$V$869,$A143,Council_Data!$S$4:$S$869)</f>
        <v>0</v>
      </c>
      <c r="R143">
        <f>SUMIF(Council_Data!$V$4:$V$869,$A143,Council_Data!$T$4:$T$869)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2</v>
      </c>
      <c r="F144">
        <f>SUMIF(Council_Data!$V$4:$V$869,$A144,Council_Data!$H$4:$H$869)</f>
        <v>0</v>
      </c>
      <c r="G144">
        <f>SUMIF(Council_Data!$V$4:$V$869,$A144,Council_Data!$I$4:$I$869)</f>
        <v>2</v>
      </c>
      <c r="H144">
        <f>SUMIF(Council_Data!$V$4:$V$869,$A144,Council_Data!$J$4:$J$869)</f>
        <v>13</v>
      </c>
      <c r="I144">
        <f>SUMIF(Council_Data!$V$4:$V$869,$A144,Council_Data!$K$4:$K$869)</f>
        <v>0</v>
      </c>
      <c r="J144">
        <f>SUMIF(Council_Data!$V$4:$V$869,$A144,Council_Data!$L$4:$L$869)</f>
        <v>13</v>
      </c>
      <c r="K144" s="63">
        <f t="shared" si="20"/>
        <v>0.65</v>
      </c>
      <c r="L144">
        <f>ROUND(SUMIF(Council_Data!$V$4:$V$869,$A144,Council_Data!$N$4:$N$869)*0.7,0)</f>
        <v>0</v>
      </c>
      <c r="M144">
        <f>SUMIF(Council_Data!$V$4:$V$869,$A144,Council_Data!$O$4:$O$869)</f>
        <v>0</v>
      </c>
      <c r="N144">
        <f>SUMIF(Council_Data!$V$4:$V$869,$A144,Council_Data!$P$4:$P$869)</f>
        <v>0</v>
      </c>
      <c r="O144">
        <f>SUMIF(Council_Data!$V$4:$V$869,$A144,Council_Data!$Q$4:$Q$869)</f>
        <v>0</v>
      </c>
      <c r="P144">
        <f>SUMIF(Council_Data!$V$4:$V$869,$A144,Council_Data!$R$4:$R$869)</f>
        <v>6</v>
      </c>
      <c r="Q144">
        <f>SUMIF(Council_Data!$V$4:$V$869,$A144,Council_Data!$S$4:$S$869)</f>
        <v>0</v>
      </c>
      <c r="R144">
        <f>SUMIF(Council_Data!$V$4:$V$869,$A144,Council_Data!$T$4:$T$869)</f>
        <v>6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6</v>
      </c>
      <c r="F145">
        <f>SUMIF(Council_Data!$V$4:$V$869,$A145,Council_Data!$H$4:$H$869)</f>
        <v>0</v>
      </c>
      <c r="G145">
        <f>SUMIF(Council_Data!$V$4:$V$869,$A145,Council_Data!$I$4:$I$869)</f>
        <v>6</v>
      </c>
      <c r="H145">
        <f>SUMIF(Council_Data!$V$4:$V$869,$A145,Council_Data!$J$4:$J$869)</f>
        <v>7</v>
      </c>
      <c r="I145">
        <f>SUMIF(Council_Data!$V$4:$V$869,$A145,Council_Data!$K$4:$K$869)</f>
        <v>0</v>
      </c>
      <c r="J145">
        <f>SUMIF(Council_Data!$V$4:$V$869,$A145,Council_Data!$L$4:$L$869)</f>
        <v>7</v>
      </c>
      <c r="K145" s="63">
        <f t="shared" si="20"/>
        <v>0.28000000000000003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0</v>
      </c>
      <c r="O145">
        <f>SUMIF(Council_Data!$V$4:$V$869,$A145,Council_Data!$Q$4:$Q$869)</f>
        <v>0</v>
      </c>
      <c r="P145">
        <f>SUMIF(Council_Data!$V$4:$V$869,$A145,Council_Data!$R$4:$R$869)</f>
        <v>1</v>
      </c>
      <c r="Q145">
        <f>SUMIF(Council_Data!$V$4:$V$869,$A145,Council_Data!$S$4:$S$869)</f>
        <v>3</v>
      </c>
      <c r="R145">
        <f>SUMIF(Council_Data!$V$4:$V$869,$A145,Council_Data!$T$4:$T$869)</f>
        <v>-2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2</v>
      </c>
      <c r="F146">
        <f>SUMIF(Council_Data!$V$4:$V$869,$A146,Council_Data!$H$4:$H$869)</f>
        <v>0</v>
      </c>
      <c r="G146">
        <f>SUMIF(Council_Data!$V$4:$V$869,$A146,Council_Data!$I$4:$I$869)</f>
        <v>2</v>
      </c>
      <c r="H146">
        <f>SUMIF(Council_Data!$V$4:$V$869,$A146,Council_Data!$J$4:$J$869)</f>
        <v>30</v>
      </c>
      <c r="I146">
        <f>SUMIF(Council_Data!$V$4:$V$869,$A146,Council_Data!$K$4:$K$869)</f>
        <v>0</v>
      </c>
      <c r="J146">
        <f>SUMIF(Council_Data!$V$4:$V$869,$A146,Council_Data!$L$4:$L$869)</f>
        <v>30</v>
      </c>
      <c r="K146" s="63">
        <f t="shared" si="20"/>
        <v>1.2</v>
      </c>
      <c r="L146">
        <f>ROUND(SUMIF(Council_Data!$V$4:$V$869,$A146,Council_Data!$N$4:$N$869)*0.7,0)</f>
        <v>0</v>
      </c>
      <c r="M146">
        <f>SUMIF(Council_Data!$V$4:$V$869,$A146,Council_Data!$O$4:$O$869)</f>
        <v>0</v>
      </c>
      <c r="N146">
        <f>SUMIF(Council_Data!$V$4:$V$869,$A146,Council_Data!$P$4:$P$869)</f>
        <v>0</v>
      </c>
      <c r="O146">
        <f>SUMIF(Council_Data!$V$4:$V$869,$A146,Council_Data!$Q$4:$Q$869)</f>
        <v>0</v>
      </c>
      <c r="P146">
        <f>SUMIF(Council_Data!$V$4:$V$869,$A146,Council_Data!$R$4:$R$869)</f>
        <v>5</v>
      </c>
      <c r="Q146">
        <f>SUMIF(Council_Data!$V$4:$V$869,$A146,Council_Data!$S$4:$S$869)</f>
        <v>3</v>
      </c>
      <c r="R146">
        <f>SUMIF(Council_Data!$V$4:$V$869,$A146,Council_Data!$T$4:$T$869)</f>
        <v>2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2</v>
      </c>
      <c r="I147">
        <f>SUMIF(Council_Data!$V$4:$V$869,$A147,Council_Data!$K$4:$K$869)</f>
        <v>0</v>
      </c>
      <c r="J147">
        <f>SUMIF(Council_Data!$V$4:$V$869,$A147,Council_Data!$L$4:$L$869)</f>
        <v>2</v>
      </c>
      <c r="K147" s="63">
        <f t="shared" si="20"/>
        <v>0.1111111111111111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1</v>
      </c>
      <c r="O147">
        <f>SUMIF(Council_Data!$V$4:$V$869,$A147,Council_Data!$Q$4:$Q$869)</f>
        <v>-1</v>
      </c>
      <c r="P147">
        <f>SUMIF(Council_Data!$V$4:$V$869,$A147,Council_Data!$R$4:$R$869)</f>
        <v>0</v>
      </c>
      <c r="Q147">
        <f>SUMIF(Council_Data!$V$4:$V$869,$A147,Council_Data!$S$4:$S$869)</f>
        <v>2</v>
      </c>
      <c r="R147">
        <f>SUMIF(Council_Data!$V$4:$V$869,$A147,Council_Data!$T$4:$T$869)</f>
        <v>-2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2</v>
      </c>
      <c r="F148">
        <f>SUMIF(Council_Data!$V$4:$V$869,$A148,Council_Data!$H$4:$H$869)</f>
        <v>0</v>
      </c>
      <c r="G148">
        <f>SUMIF(Council_Data!$V$4:$V$869,$A148,Council_Data!$I$4:$I$869)</f>
        <v>2</v>
      </c>
      <c r="H148">
        <f>SUMIF(Council_Data!$V$4:$V$869,$A148,Council_Data!$J$4:$J$869)</f>
        <v>19</v>
      </c>
      <c r="I148">
        <f>SUMIF(Council_Data!$V$4:$V$869,$A148,Council_Data!$K$4:$K$869)</f>
        <v>0</v>
      </c>
      <c r="J148">
        <f>SUMIF(Council_Data!$V$4:$V$869,$A148,Council_Data!$L$4:$L$869)</f>
        <v>19</v>
      </c>
      <c r="K148" s="63">
        <f t="shared" si="20"/>
        <v>0.65517241379310343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0</v>
      </c>
      <c r="O148">
        <f>SUMIF(Council_Data!$V$4:$V$869,$A148,Council_Data!$Q$4:$Q$869)</f>
        <v>0</v>
      </c>
      <c r="P148">
        <f>SUMIF(Council_Data!$V$4:$V$869,$A148,Council_Data!$R$4:$R$869)</f>
        <v>3</v>
      </c>
      <c r="Q148">
        <f>SUMIF(Council_Data!$V$4:$V$869,$A148,Council_Data!$S$4:$S$869)</f>
        <v>4</v>
      </c>
      <c r="R148">
        <f>SUMIF(Council_Data!$V$4:$V$869,$A148,Council_Data!$T$4:$T$869)</f>
        <v>-1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3</v>
      </c>
      <c r="F149">
        <f>SUMIF(Council_Data!$V$4:$V$869,$A149,Council_Data!$H$4:$H$869)</f>
        <v>0</v>
      </c>
      <c r="G149">
        <f>SUMIF(Council_Data!$V$4:$V$869,$A149,Council_Data!$I$4:$I$869)</f>
        <v>3</v>
      </c>
      <c r="H149">
        <f>SUMIF(Council_Data!$V$4:$V$869,$A149,Council_Data!$J$4:$J$869)</f>
        <v>16</v>
      </c>
      <c r="I149">
        <f>SUMIF(Council_Data!$V$4:$V$869,$A149,Council_Data!$K$4:$K$869)</f>
        <v>0</v>
      </c>
      <c r="J149">
        <f>SUMIF(Council_Data!$V$4:$V$869,$A149,Council_Data!$L$4:$L$869)</f>
        <v>16</v>
      </c>
      <c r="K149" s="63">
        <f t="shared" si="20"/>
        <v>0.59259259259259256</v>
      </c>
      <c r="L149">
        <f>ROUND(SUMIF(Council_Data!$V$4:$V$869,$A149,Council_Data!$N$4:$N$869)*0.7,0)</f>
        <v>0</v>
      </c>
      <c r="M149">
        <f>SUMIF(Council_Data!$V$4:$V$869,$A149,Council_Data!$O$4:$O$869)</f>
        <v>1</v>
      </c>
      <c r="N149">
        <f>SUMIF(Council_Data!$V$4:$V$869,$A149,Council_Data!$P$4:$P$869)</f>
        <v>1</v>
      </c>
      <c r="O149">
        <f>SUMIF(Council_Data!$V$4:$V$869,$A149,Council_Data!$Q$4:$Q$869)</f>
        <v>0</v>
      </c>
      <c r="P149">
        <f>SUMIF(Council_Data!$V$4:$V$869,$A149,Council_Data!$R$4:$R$869)</f>
        <v>8</v>
      </c>
      <c r="Q149">
        <f>SUMIF(Council_Data!$V$4:$V$869,$A149,Council_Data!$S$4:$S$869)</f>
        <v>3</v>
      </c>
      <c r="R149">
        <f>SUMIF(Council_Data!$V$4:$V$869,$A149,Council_Data!$T$4:$T$869)</f>
        <v>5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0</v>
      </c>
      <c r="F150">
        <f>SUMIF(Council_Data!$V$4:$V$869,$A150,Council_Data!$H$4:$H$869)</f>
        <v>0</v>
      </c>
      <c r="G150">
        <f>SUMIF(Council_Data!$V$4:$V$869,$A150,Council_Data!$I$4:$I$869)</f>
        <v>0</v>
      </c>
      <c r="H150">
        <f>SUMIF(Council_Data!$V$4:$V$869,$A150,Council_Data!$J$4:$J$869)</f>
        <v>5</v>
      </c>
      <c r="I150">
        <f>SUMIF(Council_Data!$V$4:$V$869,$A150,Council_Data!$K$4:$K$869)</f>
        <v>0</v>
      </c>
      <c r="J150">
        <f>SUMIF(Council_Data!$V$4:$V$869,$A150,Council_Data!$L$4:$L$869)</f>
        <v>5</v>
      </c>
      <c r="K150" s="63">
        <f t="shared" si="20"/>
        <v>0.35714285714285715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1</v>
      </c>
      <c r="R150">
        <f>SUMIF(Council_Data!$V$4:$V$869,$A150,Council_Data!$T$4:$T$869)</f>
        <v>-1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0</v>
      </c>
      <c r="F151">
        <f>SUMIF(Council_Data!$V$4:$V$869,$A151,Council_Data!$H$4:$H$869)</f>
        <v>0</v>
      </c>
      <c r="G151">
        <f>SUMIF(Council_Data!$V$4:$V$869,$A151,Council_Data!$I$4:$I$869)</f>
        <v>0</v>
      </c>
      <c r="H151">
        <f>SUMIF(Council_Data!$V$4:$V$869,$A151,Council_Data!$J$4:$J$869)</f>
        <v>7</v>
      </c>
      <c r="I151">
        <f>SUMIF(Council_Data!$V$4:$V$869,$A151,Council_Data!$K$4:$K$869)</f>
        <v>0</v>
      </c>
      <c r="J151">
        <f>SUMIF(Council_Data!$V$4:$V$869,$A151,Council_Data!$L$4:$L$869)</f>
        <v>7</v>
      </c>
      <c r="K151" s="63">
        <f t="shared" ref="K151" si="22">IFERROR(J151/D151,0)</f>
        <v>0.3888888888888889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0</v>
      </c>
      <c r="O151">
        <f>SUMIF(Council_Data!$V$4:$V$869,$A151,Council_Data!$Q$4:$Q$869)</f>
        <v>0</v>
      </c>
      <c r="P151">
        <f>SUMIF(Council_Data!$V$4:$V$869,$A151,Council_Data!$R$4:$R$869)</f>
        <v>0</v>
      </c>
      <c r="Q151">
        <f>SUMIF(Council_Data!$V$4:$V$869,$A151,Council_Data!$S$4:$S$869)</f>
        <v>2</v>
      </c>
      <c r="R151">
        <f>SUMIF(Council_Data!$V$4:$V$869,$A151,Council_Data!$T$4:$T$869)</f>
        <v>-2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2</v>
      </c>
      <c r="F152">
        <f>SUMIF(Council_Data!$V$4:$V$869,$A152,Council_Data!$H$4:$H$869)</f>
        <v>0</v>
      </c>
      <c r="G152">
        <f>SUMIF(Council_Data!$V$4:$V$869,$A152,Council_Data!$I$4:$I$869)</f>
        <v>2</v>
      </c>
      <c r="H152">
        <f>SUMIF(Council_Data!$V$4:$V$869,$A152,Council_Data!$J$4:$J$869)</f>
        <v>16</v>
      </c>
      <c r="I152">
        <f>SUMIF(Council_Data!$V$4:$V$869,$A152,Council_Data!$K$4:$K$869)</f>
        <v>0</v>
      </c>
      <c r="J152">
        <f>SUMIF(Council_Data!$V$4:$V$869,$A152,Council_Data!$L$4:$L$869)</f>
        <v>16</v>
      </c>
      <c r="K152" s="63">
        <f t="shared" si="20"/>
        <v>0.88888888888888884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2</v>
      </c>
      <c r="Q152">
        <f>SUMIF(Council_Data!$V$4:$V$869,$A152,Council_Data!$S$4:$S$869)</f>
        <v>0</v>
      </c>
      <c r="R152">
        <f>SUMIF(Council_Data!$V$4:$V$869,$A152,Council_Data!$T$4:$T$869)</f>
        <v>2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1</v>
      </c>
      <c r="F154">
        <f>SUMIF(Council_Data!$V$4:$V$869,$A154,Council_Data!$H$4:$H$869)</f>
        <v>0</v>
      </c>
      <c r="G154">
        <f>SUMIF(Council_Data!$V$4:$V$869,$A154,Council_Data!$I$4:$I$869)</f>
        <v>1</v>
      </c>
      <c r="H154">
        <f>SUMIF(Council_Data!$V$4:$V$869,$A154,Council_Data!$J$4:$J$869)</f>
        <v>17</v>
      </c>
      <c r="I154">
        <f>SUMIF(Council_Data!$V$4:$V$869,$A154,Council_Data!$K$4:$K$869)</f>
        <v>0</v>
      </c>
      <c r="J154">
        <f>SUMIF(Council_Data!$V$4:$V$869,$A154,Council_Data!$L$4:$L$869)</f>
        <v>17</v>
      </c>
      <c r="K154" s="63">
        <f t="shared" si="20"/>
        <v>0.89473684210526316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3</v>
      </c>
      <c r="Q154">
        <f>SUMIF(Council_Data!$V$4:$V$869,$A154,Council_Data!$S$4:$S$869)</f>
        <v>0</v>
      </c>
      <c r="R154">
        <f>SUMIF(Council_Data!$V$4:$V$869,$A154,Council_Data!$T$4:$T$869)</f>
        <v>3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0</v>
      </c>
      <c r="F156">
        <f>SUMIF(Council_Data!$V$4:$V$869,$A156,Council_Data!$H$4:$H$869)</f>
        <v>0</v>
      </c>
      <c r="G156">
        <f>SUMIF(Council_Data!$V$4:$V$869,$A156,Council_Data!$I$4:$I$869)</f>
        <v>0</v>
      </c>
      <c r="H156">
        <f>SUMIF(Council_Data!$V$4:$V$869,$A156,Council_Data!$J$4:$J$869)</f>
        <v>10</v>
      </c>
      <c r="I156">
        <f>SUMIF(Council_Data!$V$4:$V$869,$A156,Council_Data!$K$4:$K$869)</f>
        <v>0</v>
      </c>
      <c r="J156">
        <f>SUMIF(Council_Data!$V$4:$V$869,$A156,Council_Data!$L$4:$L$869)</f>
        <v>10</v>
      </c>
      <c r="K156" s="63">
        <f t="shared" si="20"/>
        <v>0.66666666666666663</v>
      </c>
      <c r="L156">
        <f>ROUND(SUMIF(Council_Data!$V$4:$V$869,$A156,Council_Data!$N$4:$N$869)*0.7,0)</f>
        <v>0</v>
      </c>
      <c r="M156">
        <f>SUMIF(Council_Data!$V$4:$V$869,$A156,Council_Data!$O$4:$O$869)</f>
        <v>1</v>
      </c>
      <c r="N156">
        <f>SUMIF(Council_Data!$V$4:$V$869,$A156,Council_Data!$P$4:$P$869)</f>
        <v>0</v>
      </c>
      <c r="O156">
        <f>SUMIF(Council_Data!$V$4:$V$869,$A156,Council_Data!$Q$4:$Q$869)</f>
        <v>1</v>
      </c>
      <c r="P156">
        <f>SUMIF(Council_Data!$V$4:$V$869,$A156,Council_Data!$R$4:$R$869)</f>
        <v>2</v>
      </c>
      <c r="Q156">
        <f>SUMIF(Council_Data!$V$4:$V$869,$A156,Council_Data!$S$4:$S$869)</f>
        <v>3</v>
      </c>
      <c r="R156">
        <f>SUMIF(Council_Data!$V$4:$V$869,$A156,Council_Data!$T$4:$T$869)</f>
        <v>-1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0</v>
      </c>
      <c r="F157">
        <f>SUMIF(Council_Data!$V$4:$V$869,$A157,Council_Data!$H$4:$H$869)</f>
        <v>0</v>
      </c>
      <c r="G157">
        <f>SUMIF(Council_Data!$V$4:$V$869,$A157,Council_Data!$I$4:$I$869)</f>
        <v>0</v>
      </c>
      <c r="H157">
        <f>SUMIF(Council_Data!$V$4:$V$869,$A157,Council_Data!$J$4:$J$869)</f>
        <v>3</v>
      </c>
      <c r="I157">
        <f>SUMIF(Council_Data!$V$4:$V$869,$A157,Council_Data!$K$4:$K$869)</f>
        <v>0</v>
      </c>
      <c r="J157">
        <f>SUMIF(Council_Data!$V$4:$V$869,$A157,Council_Data!$L$4:$L$869)</f>
        <v>3</v>
      </c>
      <c r="K157" s="63">
        <f t="shared" si="20"/>
        <v>0.21428571428571427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0</v>
      </c>
      <c r="F158">
        <f>SUMIF(Council_Data!$V$4:$V$869,$A158,Council_Data!$H$4:$H$869)</f>
        <v>0</v>
      </c>
      <c r="G158">
        <f>SUMIF(Council_Data!$V$4:$V$869,$A158,Council_Data!$I$4:$I$869)</f>
        <v>0</v>
      </c>
      <c r="H158">
        <f>SUMIF(Council_Data!$V$4:$V$869,$A158,Council_Data!$J$4:$J$869)</f>
        <v>7</v>
      </c>
      <c r="I158">
        <f>SUMIF(Council_Data!$V$4:$V$869,$A158,Council_Data!$K$4:$K$869)</f>
        <v>0</v>
      </c>
      <c r="J158">
        <f>SUMIF(Council_Data!$V$4:$V$869,$A158,Council_Data!$L$4:$L$869)</f>
        <v>7</v>
      </c>
      <c r="K158" s="63">
        <f t="shared" si="20"/>
        <v>0.3888888888888889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1</v>
      </c>
      <c r="O158">
        <f>SUMIF(Council_Data!$V$4:$V$869,$A158,Council_Data!$Q$4:$Q$869)</f>
        <v>-1</v>
      </c>
      <c r="P158">
        <f>SUMIF(Council_Data!$V$4:$V$869,$A158,Council_Data!$R$4:$R$869)</f>
        <v>0</v>
      </c>
      <c r="Q158">
        <f>SUMIF(Council_Data!$V$4:$V$869,$A158,Council_Data!$S$4:$S$869)</f>
        <v>5</v>
      </c>
      <c r="R158">
        <f>SUMIF(Council_Data!$V$4:$V$869,$A158,Council_Data!$T$4:$T$869)</f>
        <v>-5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2</v>
      </c>
      <c r="F159">
        <f>SUMIF(Council_Data!$V$4:$V$869,$A159,Council_Data!$H$4:$H$869)</f>
        <v>0</v>
      </c>
      <c r="G159">
        <f>SUMIF(Council_Data!$V$4:$V$869,$A159,Council_Data!$I$4:$I$869)</f>
        <v>2</v>
      </c>
      <c r="H159">
        <f>SUMIF(Council_Data!$V$4:$V$869,$A159,Council_Data!$J$4:$J$869)</f>
        <v>8</v>
      </c>
      <c r="I159">
        <f>SUMIF(Council_Data!$V$4:$V$869,$A159,Council_Data!$K$4:$K$869)</f>
        <v>0</v>
      </c>
      <c r="J159">
        <f>SUMIF(Council_Data!$V$4:$V$869,$A159,Council_Data!$L$4:$L$869)</f>
        <v>8</v>
      </c>
      <c r="K159" s="63">
        <f t="shared" si="20"/>
        <v>0.38095238095238093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1</v>
      </c>
      <c r="Q159">
        <f>SUMIF(Council_Data!$V$4:$V$869,$A159,Council_Data!$S$4:$S$869)</f>
        <v>0</v>
      </c>
      <c r="R159">
        <f>SUMIF(Council_Data!$V$4:$V$869,$A159,Council_Data!$T$4:$T$869)</f>
        <v>1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1</v>
      </c>
      <c r="F160">
        <f>SUMIF(Council_Data!$V$4:$V$869,$A160,Council_Data!$H$4:$H$869)</f>
        <v>0</v>
      </c>
      <c r="G160">
        <f>SUMIF(Council_Data!$V$4:$V$869,$A160,Council_Data!$I$4:$I$869)</f>
        <v>1</v>
      </c>
      <c r="H160">
        <f>SUMIF(Council_Data!$V$4:$V$869,$A160,Council_Data!$J$4:$J$869)</f>
        <v>7</v>
      </c>
      <c r="I160">
        <f>SUMIF(Council_Data!$V$4:$V$869,$A160,Council_Data!$K$4:$K$869)</f>
        <v>0</v>
      </c>
      <c r="J160">
        <f>SUMIF(Council_Data!$V$4:$V$869,$A160,Council_Data!$L$4:$L$869)</f>
        <v>7</v>
      </c>
      <c r="K160" s="63">
        <f t="shared" si="20"/>
        <v>0.28000000000000003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0</v>
      </c>
      <c r="O160">
        <f>SUMIF(Council_Data!$V$4:$V$869,$A160,Council_Data!$Q$4:$Q$869)</f>
        <v>0</v>
      </c>
      <c r="P160">
        <f>SUMIF(Council_Data!$V$4:$V$869,$A160,Council_Data!$R$4:$R$869)</f>
        <v>2</v>
      </c>
      <c r="Q160">
        <f>SUMIF(Council_Data!$V$4:$V$869,$A160,Council_Data!$S$4:$S$869)</f>
        <v>1</v>
      </c>
      <c r="R160">
        <f>SUMIF(Council_Data!$V$4:$V$869,$A160,Council_Data!$T$4:$T$869)</f>
        <v>1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0</v>
      </c>
      <c r="F162">
        <f>SUMIF(Council_Data!$V$4:$V$869,$A162,Council_Data!$H$4:$H$869)</f>
        <v>0</v>
      </c>
      <c r="G162">
        <f>SUMIF(Council_Data!$V$4:$V$869,$A162,Council_Data!$I$4:$I$869)</f>
        <v>0</v>
      </c>
      <c r="H162">
        <f>SUMIF(Council_Data!$V$4:$V$869,$A162,Council_Data!$J$4:$J$869)</f>
        <v>9</v>
      </c>
      <c r="I162">
        <f>SUMIF(Council_Data!$V$4:$V$869,$A162,Council_Data!$K$4:$K$869)</f>
        <v>0</v>
      </c>
      <c r="J162">
        <f>SUMIF(Council_Data!$V$4:$V$869,$A162,Council_Data!$L$4:$L$869)</f>
        <v>9</v>
      </c>
      <c r="K162" s="63">
        <f t="shared" si="20"/>
        <v>0.6428571428571429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1</v>
      </c>
      <c r="O162">
        <f>SUMIF(Council_Data!$V$4:$V$869,$A162,Council_Data!$Q$4:$Q$869)</f>
        <v>-1</v>
      </c>
      <c r="P162">
        <f>SUMIF(Council_Data!$V$4:$V$869,$A162,Council_Data!$R$4:$R$869)</f>
        <v>1</v>
      </c>
      <c r="Q162">
        <f>SUMIF(Council_Data!$V$4:$V$869,$A162,Council_Data!$S$4:$S$869)</f>
        <v>1</v>
      </c>
      <c r="R162">
        <f>SUMIF(Council_Data!$V$4:$V$869,$A162,Council_Data!$T$4:$T$869)</f>
        <v>0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1</v>
      </c>
      <c r="R163">
        <f>SUMIF(Council_Data!$V$4:$V$869,$A163,Council_Data!$T$4:$T$869)</f>
        <v>-1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1</v>
      </c>
      <c r="F164">
        <f>SUMIF(Council_Data!$V$4:$V$869,$A164,Council_Data!$H$4:$H$869)</f>
        <v>0</v>
      </c>
      <c r="G164">
        <f>SUMIF(Council_Data!$V$4:$V$869,$A164,Council_Data!$I$4:$I$869)</f>
        <v>1</v>
      </c>
      <c r="H164">
        <f>SUMIF(Council_Data!$V$4:$V$869,$A164,Council_Data!$J$4:$J$869)</f>
        <v>18</v>
      </c>
      <c r="I164">
        <f>SUMIF(Council_Data!$V$4:$V$869,$A164,Council_Data!$K$4:$K$869)</f>
        <v>0</v>
      </c>
      <c r="J164">
        <f>SUMIF(Council_Data!$V$4:$V$869,$A164,Council_Data!$L$4:$L$869)</f>
        <v>18</v>
      </c>
      <c r="K164" s="63">
        <f t="shared" si="20"/>
        <v>1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1</v>
      </c>
      <c r="Q164">
        <f>SUMIF(Council_Data!$V$4:$V$869,$A164,Council_Data!$S$4:$S$869)</f>
        <v>1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0</v>
      </c>
      <c r="F166">
        <f>SUMIF(Council_Data!$V$4:$V$869,$A166,Council_Data!$H$4:$H$869)</f>
        <v>0</v>
      </c>
      <c r="G166">
        <f>SUMIF(Council_Data!$V$4:$V$869,$A166,Council_Data!$I$4:$I$869)</f>
        <v>0</v>
      </c>
      <c r="H166">
        <f>SUMIF(Council_Data!$V$4:$V$869,$A166,Council_Data!$J$4:$J$869)</f>
        <v>5</v>
      </c>
      <c r="I166">
        <f>SUMIF(Council_Data!$V$4:$V$869,$A166,Council_Data!$K$4:$K$869)</f>
        <v>0</v>
      </c>
      <c r="J166">
        <f>SUMIF(Council_Data!$V$4:$V$869,$A166,Council_Data!$L$4:$L$869)</f>
        <v>5</v>
      </c>
      <c r="K166" s="63">
        <f t="shared" si="20"/>
        <v>0.35714285714285715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1</v>
      </c>
      <c r="F167">
        <f>SUMIF(Council_Data!$V$4:$V$869,$A167,Council_Data!$H$4:$H$869)</f>
        <v>0</v>
      </c>
      <c r="G167">
        <f>SUMIF(Council_Data!$V$4:$V$869,$A167,Council_Data!$I$4:$I$869)</f>
        <v>1</v>
      </c>
      <c r="H167">
        <f>SUMIF(Council_Data!$V$4:$V$869,$A167,Council_Data!$J$4:$J$869)</f>
        <v>9</v>
      </c>
      <c r="I167">
        <f>SUMIF(Council_Data!$V$4:$V$869,$A167,Council_Data!$K$4:$K$869)</f>
        <v>0</v>
      </c>
      <c r="J167">
        <f>SUMIF(Council_Data!$V$4:$V$869,$A167,Council_Data!$L$4:$L$869)</f>
        <v>9</v>
      </c>
      <c r="K167" s="63">
        <f t="shared" si="20"/>
        <v>0.75</v>
      </c>
      <c r="L167">
        <f>ROUND(SUMIF(Council_Data!$V$4:$V$869,$A167,Council_Data!$N$4:$N$869)*0.7,0)</f>
        <v>0</v>
      </c>
      <c r="M167">
        <f>SUMIF(Council_Data!$V$4:$V$869,$A167,Council_Data!$O$4:$O$869)</f>
        <v>1</v>
      </c>
      <c r="N167">
        <f>SUMIF(Council_Data!$V$4:$V$869,$A167,Council_Data!$P$4:$P$869)</f>
        <v>1</v>
      </c>
      <c r="O167">
        <f>SUMIF(Council_Data!$V$4:$V$869,$A167,Council_Data!$Q$4:$Q$869)</f>
        <v>0</v>
      </c>
      <c r="P167">
        <f>SUMIF(Council_Data!$V$4:$V$869,$A167,Council_Data!$R$4:$R$869)</f>
        <v>3</v>
      </c>
      <c r="Q167">
        <f>SUMIF(Council_Data!$V$4:$V$869,$A167,Council_Data!$S$4:$S$869)</f>
        <v>2</v>
      </c>
      <c r="R167">
        <f>SUMIF(Council_Data!$V$4:$V$869,$A167,Council_Data!$T$4:$T$869)</f>
        <v>1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0</v>
      </c>
      <c r="F168">
        <f>SUMIF(Council_Data!$V$4:$V$869,$A168,Council_Data!$H$4:$H$869)</f>
        <v>0</v>
      </c>
      <c r="G168">
        <f>SUMIF(Council_Data!$V$4:$V$869,$A168,Council_Data!$I$4:$I$869)</f>
        <v>0</v>
      </c>
      <c r="H168">
        <f>SUMIF(Council_Data!$V$4:$V$869,$A168,Council_Data!$J$4:$J$869)</f>
        <v>5</v>
      </c>
      <c r="I168">
        <f>SUMIF(Council_Data!$V$4:$V$869,$A168,Council_Data!$K$4:$K$869)</f>
        <v>0</v>
      </c>
      <c r="J168">
        <f>SUMIF(Council_Data!$V$4:$V$869,$A168,Council_Data!$L$4:$L$869)</f>
        <v>5</v>
      </c>
      <c r="K168" s="63">
        <f t="shared" si="20"/>
        <v>0.25</v>
      </c>
      <c r="L168">
        <f>ROUND(SUMIF(Council_Data!$V$4:$V$869,$A168,Council_Data!$N$4:$N$869)*0.7,0)</f>
        <v>0</v>
      </c>
      <c r="M168">
        <f>SUMIF(Council_Data!$V$4:$V$869,$A168,Council_Data!$O$4:$O$869)</f>
        <v>0</v>
      </c>
      <c r="N168">
        <f>SUMIF(Council_Data!$V$4:$V$869,$A168,Council_Data!$P$4:$P$869)</f>
        <v>0</v>
      </c>
      <c r="O168">
        <f>SUMIF(Council_Data!$V$4:$V$869,$A168,Council_Data!$Q$4:$Q$869)</f>
        <v>0</v>
      </c>
      <c r="P168">
        <f>SUMIF(Council_Data!$V$4:$V$869,$A168,Council_Data!$R$4:$R$869)</f>
        <v>2</v>
      </c>
      <c r="Q168">
        <f>SUMIF(Council_Data!$V$4:$V$869,$A168,Council_Data!$S$4:$S$869)</f>
        <v>3</v>
      </c>
      <c r="R168">
        <f>SUMIF(Council_Data!$V$4:$V$869,$A168,Council_Data!$T$4:$T$869)</f>
        <v>-1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0</v>
      </c>
      <c r="F169">
        <f>SUMIF(Council_Data!$V$4:$V$869,$A169,Council_Data!$H$4:$H$869)</f>
        <v>0</v>
      </c>
      <c r="G169">
        <f>SUMIF(Council_Data!$V$4:$V$869,$A169,Council_Data!$I$4:$I$869)</f>
        <v>0</v>
      </c>
      <c r="H169">
        <f>SUMIF(Council_Data!$V$4:$V$869,$A169,Council_Data!$J$4:$J$869)</f>
        <v>4</v>
      </c>
      <c r="I169">
        <f>SUMIF(Council_Data!$V$4:$V$869,$A169,Council_Data!$K$4:$K$869)</f>
        <v>0</v>
      </c>
      <c r="J169">
        <f>SUMIF(Council_Data!$V$4:$V$869,$A169,Council_Data!$L$4:$L$869)</f>
        <v>4</v>
      </c>
      <c r="K169" s="63">
        <f t="shared" si="20"/>
        <v>0.2857142857142857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0</v>
      </c>
      <c r="O169">
        <f>SUMIF(Council_Data!$V$4:$V$869,$A169,Council_Data!$Q$4:$Q$869)</f>
        <v>0</v>
      </c>
      <c r="P169">
        <f>SUMIF(Council_Data!$V$4:$V$869,$A169,Council_Data!$R$4:$R$869)</f>
        <v>1</v>
      </c>
      <c r="Q169">
        <f>SUMIF(Council_Data!$V$4:$V$869,$A169,Council_Data!$S$4:$S$869)</f>
        <v>0</v>
      </c>
      <c r="R169">
        <f>SUMIF(Council_Data!$V$4:$V$869,$A169,Council_Data!$T$4:$T$869)</f>
        <v>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4</v>
      </c>
      <c r="F170">
        <f>SUMIF(Council_Data!$V$4:$V$869,$A170,Council_Data!$H$4:$H$869)</f>
        <v>0</v>
      </c>
      <c r="G170">
        <f>SUMIF(Council_Data!$V$4:$V$869,$A170,Council_Data!$I$4:$I$869)</f>
        <v>4</v>
      </c>
      <c r="H170">
        <f>SUMIF(Council_Data!$V$4:$V$869,$A170,Council_Data!$J$4:$J$869)</f>
        <v>18</v>
      </c>
      <c r="I170">
        <f>SUMIF(Council_Data!$V$4:$V$869,$A170,Council_Data!$K$4:$K$869)</f>
        <v>0</v>
      </c>
      <c r="J170">
        <f>SUMIF(Council_Data!$V$4:$V$869,$A170,Council_Data!$L$4:$L$869)</f>
        <v>18</v>
      </c>
      <c r="K170" s="63">
        <f t="shared" si="20"/>
        <v>0.6</v>
      </c>
      <c r="L170">
        <f>ROUND(SUMIF(Council_Data!$V$4:$V$869,$A170,Council_Data!$N$4:$N$869)*0.7,0)</f>
        <v>0</v>
      </c>
      <c r="M170">
        <f>SUMIF(Council_Data!$V$4:$V$869,$A170,Council_Data!$O$4:$O$869)</f>
        <v>1</v>
      </c>
      <c r="N170">
        <f>SUMIF(Council_Data!$V$4:$V$869,$A170,Council_Data!$P$4:$P$869)</f>
        <v>0</v>
      </c>
      <c r="O170">
        <f>SUMIF(Council_Data!$V$4:$V$869,$A170,Council_Data!$Q$4:$Q$869)</f>
        <v>1</v>
      </c>
      <c r="P170">
        <f>SUMIF(Council_Data!$V$4:$V$869,$A170,Council_Data!$R$4:$R$869)</f>
        <v>3</v>
      </c>
      <c r="Q170">
        <f>SUMIF(Council_Data!$V$4:$V$869,$A170,Council_Data!$S$4:$S$869)</f>
        <v>4</v>
      </c>
      <c r="R170">
        <f>SUMIF(Council_Data!$V$4:$V$869,$A170,Council_Data!$T$4:$T$869)</f>
        <v>-1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7</v>
      </c>
      <c r="I172">
        <f>SUMIF(Council_Data!$V$4:$V$869,$A172,Council_Data!$K$4:$K$869)</f>
        <v>0</v>
      </c>
      <c r="J172">
        <f>SUMIF(Council_Data!$V$4:$V$869,$A172,Council_Data!$L$4:$L$869)</f>
        <v>7</v>
      </c>
      <c r="K172" s="63">
        <f t="shared" si="20"/>
        <v>0.21875</v>
      </c>
      <c r="L172">
        <f>ROUND(SUMIF(Council_Data!$V$4:$V$869,$A172,Council_Data!$N$4:$N$869)*0.7,0)</f>
        <v>0</v>
      </c>
      <c r="M172">
        <f>SUMIF(Council_Data!$V$4:$V$869,$A172,Council_Data!$O$4:$O$869)</f>
        <v>0</v>
      </c>
      <c r="N172">
        <f>SUMIF(Council_Data!$V$4:$V$869,$A172,Council_Data!$P$4:$P$869)</f>
        <v>1</v>
      </c>
      <c r="O172">
        <f>SUMIF(Council_Data!$V$4:$V$869,$A172,Council_Data!$Q$4:$Q$869)</f>
        <v>-1</v>
      </c>
      <c r="P172">
        <f>SUMIF(Council_Data!$V$4:$V$869,$A172,Council_Data!$R$4:$R$869)</f>
        <v>6</v>
      </c>
      <c r="Q172">
        <f>SUMIF(Council_Data!$V$4:$V$869,$A172,Council_Data!$S$4:$S$869)</f>
        <v>4</v>
      </c>
      <c r="R172">
        <f>SUMIF(Council_Data!$V$4:$V$869,$A172,Council_Data!$T$4:$T$869)</f>
        <v>2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0</v>
      </c>
      <c r="F173">
        <f>SUMIF(Council_Data!$V$4:$V$869,$A173,Council_Data!$H$4:$H$869)</f>
        <v>0</v>
      </c>
      <c r="G173">
        <f>SUMIF(Council_Data!$V$4:$V$869,$A173,Council_Data!$I$4:$I$869)</f>
        <v>0</v>
      </c>
      <c r="H173">
        <f>SUMIF(Council_Data!$V$4:$V$869,$A173,Council_Data!$J$4:$J$869)</f>
        <v>7</v>
      </c>
      <c r="I173">
        <f>SUMIF(Council_Data!$V$4:$V$869,$A173,Council_Data!$K$4:$K$869)</f>
        <v>0</v>
      </c>
      <c r="J173">
        <f>SUMIF(Council_Data!$V$4:$V$869,$A173,Council_Data!$L$4:$L$869)</f>
        <v>7</v>
      </c>
      <c r="K173" s="63">
        <f t="shared" si="20"/>
        <v>0.21875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0</v>
      </c>
      <c r="O173">
        <f>SUMIF(Council_Data!$V$4:$V$869,$A173,Council_Data!$Q$4:$Q$869)</f>
        <v>0</v>
      </c>
      <c r="P173">
        <f>SUMIF(Council_Data!$V$4:$V$869,$A173,Council_Data!$R$4:$R$869)</f>
        <v>1</v>
      </c>
      <c r="Q173">
        <f>SUMIF(Council_Data!$V$4:$V$869,$A173,Council_Data!$S$4:$S$869)</f>
        <v>5</v>
      </c>
      <c r="R173">
        <f>SUMIF(Council_Data!$V$4:$V$869,$A173,Council_Data!$T$4:$T$869)</f>
        <v>-4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5</v>
      </c>
      <c r="I174">
        <f>SUMIF(Council_Data!$V$4:$V$869,$A174,Council_Data!$K$4:$K$869)</f>
        <v>0</v>
      </c>
      <c r="J174">
        <f>SUMIF(Council_Data!$V$4:$V$869,$A174,Council_Data!$L$4:$L$869)</f>
        <v>5</v>
      </c>
      <c r="K174" s="63">
        <f t="shared" si="20"/>
        <v>0.23809523809523808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0</v>
      </c>
      <c r="O174">
        <f>SUMIF(Council_Data!$V$4:$V$869,$A174,Council_Data!$Q$4:$Q$869)</f>
        <v>0</v>
      </c>
      <c r="P174">
        <f>SUMIF(Council_Data!$V$4:$V$869,$A174,Council_Data!$R$4:$R$869)</f>
        <v>2</v>
      </c>
      <c r="Q174">
        <f>SUMIF(Council_Data!$V$4:$V$869,$A174,Council_Data!$S$4:$S$869)</f>
        <v>1</v>
      </c>
      <c r="R174">
        <f>SUMIF(Council_Data!$V$4:$V$869,$A174,Council_Data!$T$4:$T$869)</f>
        <v>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1</v>
      </c>
      <c r="F175">
        <f>SUMIF(Council_Data!$V$4:$V$869,$A175,Council_Data!$H$4:$H$869)</f>
        <v>0</v>
      </c>
      <c r="G175">
        <f>SUMIF(Council_Data!$V$4:$V$869,$A175,Council_Data!$I$4:$I$869)</f>
        <v>1</v>
      </c>
      <c r="H175">
        <f>SUMIF(Council_Data!$V$4:$V$869,$A175,Council_Data!$J$4:$J$869)</f>
        <v>16</v>
      </c>
      <c r="I175">
        <f>SUMIF(Council_Data!$V$4:$V$869,$A175,Council_Data!$K$4:$K$869)</f>
        <v>0</v>
      </c>
      <c r="J175">
        <f>SUMIF(Council_Data!$V$4:$V$869,$A175,Council_Data!$L$4:$L$869)</f>
        <v>16</v>
      </c>
      <c r="K175" s="63">
        <f t="shared" si="20"/>
        <v>0.48484848484848486</v>
      </c>
      <c r="L175">
        <f>ROUND(SUMIF(Council_Data!$V$4:$V$869,$A175,Council_Data!$N$4:$N$869)*0.7,0)</f>
        <v>0</v>
      </c>
      <c r="M175">
        <f>SUMIF(Council_Data!$V$4:$V$869,$A175,Council_Data!$O$4:$O$869)</f>
        <v>0</v>
      </c>
      <c r="N175">
        <f>SUMIF(Council_Data!$V$4:$V$869,$A175,Council_Data!$P$4:$P$869)</f>
        <v>0</v>
      </c>
      <c r="O175">
        <f>SUMIF(Council_Data!$V$4:$V$869,$A175,Council_Data!$Q$4:$Q$869)</f>
        <v>0</v>
      </c>
      <c r="P175">
        <f>SUMIF(Council_Data!$V$4:$V$869,$A175,Council_Data!$R$4:$R$869)</f>
        <v>2</v>
      </c>
      <c r="Q175">
        <f>SUMIF(Council_Data!$V$4:$V$869,$A175,Council_Data!$S$4:$S$869)</f>
        <v>0</v>
      </c>
      <c r="R175">
        <f>SUMIF(Council_Data!$V$4:$V$869,$A175,Council_Data!$T$4:$T$869)</f>
        <v>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1</v>
      </c>
      <c r="F176">
        <f>SUMIF(Council_Data!$V$4:$V$869,$A176,Council_Data!$H$4:$H$869)</f>
        <v>0</v>
      </c>
      <c r="G176">
        <f>SUMIF(Council_Data!$V$4:$V$869,$A176,Council_Data!$I$4:$I$869)</f>
        <v>1</v>
      </c>
      <c r="H176">
        <f>SUMIF(Council_Data!$V$4:$V$869,$A176,Council_Data!$J$4:$J$869)</f>
        <v>16</v>
      </c>
      <c r="I176">
        <f>SUMIF(Council_Data!$V$4:$V$869,$A176,Council_Data!$K$4:$K$869)</f>
        <v>0</v>
      </c>
      <c r="J176">
        <f>SUMIF(Council_Data!$V$4:$V$869,$A176,Council_Data!$L$4:$L$869)</f>
        <v>16</v>
      </c>
      <c r="K176" s="63">
        <f t="shared" si="20"/>
        <v>0.55172413793103448</v>
      </c>
      <c r="L176">
        <f>ROUND(SUMIF(Council_Data!$V$4:$V$869,$A176,Council_Data!$N$4:$N$869)*0.7,0)</f>
        <v>0</v>
      </c>
      <c r="M176">
        <f>SUMIF(Council_Data!$V$4:$V$869,$A176,Council_Data!$O$4:$O$869)</f>
        <v>1</v>
      </c>
      <c r="N176">
        <f>SUMIF(Council_Data!$V$4:$V$869,$A176,Council_Data!$P$4:$P$869)</f>
        <v>0</v>
      </c>
      <c r="O176">
        <f>SUMIF(Council_Data!$V$4:$V$869,$A176,Council_Data!$Q$4:$Q$869)</f>
        <v>1</v>
      </c>
      <c r="P176">
        <f>SUMIF(Council_Data!$V$4:$V$869,$A176,Council_Data!$R$4:$R$869)</f>
        <v>4</v>
      </c>
      <c r="Q176">
        <f>SUMIF(Council_Data!$V$4:$V$869,$A176,Council_Data!$S$4:$S$869)</f>
        <v>2</v>
      </c>
      <c r="R176">
        <f>SUMIF(Council_Data!$V$4:$V$869,$A176,Council_Data!$T$4:$T$869)</f>
        <v>2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1</v>
      </c>
      <c r="F177">
        <f>SUMIF(Council_Data!$V$4:$V$869,$A177,Council_Data!$H$4:$H$869)</f>
        <v>0</v>
      </c>
      <c r="G177">
        <f>SUMIF(Council_Data!$V$4:$V$869,$A177,Council_Data!$I$4:$I$869)</f>
        <v>1</v>
      </c>
      <c r="H177">
        <f>SUMIF(Council_Data!$V$4:$V$869,$A177,Council_Data!$J$4:$J$869)</f>
        <v>8</v>
      </c>
      <c r="I177">
        <f>SUMIF(Council_Data!$V$4:$V$869,$A177,Council_Data!$K$4:$K$869)</f>
        <v>0</v>
      </c>
      <c r="J177">
        <f>SUMIF(Council_Data!$V$4:$V$869,$A177,Council_Data!$L$4:$L$869)</f>
        <v>8</v>
      </c>
      <c r="K177" s="63">
        <f t="shared" si="20"/>
        <v>0.72727272727272729</v>
      </c>
      <c r="L177">
        <f>ROUND(SUMIF(Council_Data!$V$4:$V$869,$A177,Council_Data!$N$4:$N$869)*0.7,0)</f>
        <v>0</v>
      </c>
      <c r="M177">
        <f>SUMIF(Council_Data!$V$4:$V$869,$A177,Council_Data!$O$4:$O$869)</f>
        <v>1</v>
      </c>
      <c r="N177">
        <f>SUMIF(Council_Data!$V$4:$V$869,$A177,Council_Data!$P$4:$P$869)</f>
        <v>0</v>
      </c>
      <c r="O177">
        <f>SUMIF(Council_Data!$V$4:$V$869,$A177,Council_Data!$Q$4:$Q$869)</f>
        <v>1</v>
      </c>
      <c r="P177">
        <f>SUMIF(Council_Data!$V$4:$V$869,$A177,Council_Data!$R$4:$R$869)</f>
        <v>1</v>
      </c>
      <c r="Q177">
        <f>SUMIF(Council_Data!$V$4:$V$869,$A177,Council_Data!$S$4:$S$869)</f>
        <v>0</v>
      </c>
      <c r="R177">
        <f>SUMIF(Council_Data!$V$4:$V$869,$A177,Council_Data!$T$4:$T$869)</f>
        <v>1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5</v>
      </c>
      <c r="I178">
        <f>SUMIF(Council_Data!$V$4:$V$869,$A178,Council_Data!$K$4:$K$869)</f>
        <v>0</v>
      </c>
      <c r="J178">
        <f>SUMIF(Council_Data!$V$4:$V$869,$A178,Council_Data!$L$4:$L$869)</f>
        <v>5</v>
      </c>
      <c r="K178" s="63">
        <f t="shared" si="20"/>
        <v>0.35714285714285715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0</v>
      </c>
      <c r="O178">
        <f>SUMIF(Council_Data!$V$4:$V$869,$A178,Council_Data!$Q$4:$Q$869)</f>
        <v>0</v>
      </c>
      <c r="P178">
        <f>SUMIF(Council_Data!$V$4:$V$869,$A178,Council_Data!$R$4:$R$869)</f>
        <v>2</v>
      </c>
      <c r="Q178">
        <f>SUMIF(Council_Data!$V$4:$V$869,$A178,Council_Data!$S$4:$S$869)</f>
        <v>1</v>
      </c>
      <c r="R178">
        <f>SUMIF(Council_Data!$V$4:$V$869,$A178,Council_Data!$T$4:$T$869)</f>
        <v>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1</v>
      </c>
      <c r="F179">
        <f>SUMIF(Council_Data!$V$4:$V$869,$A179,Council_Data!$H$4:$H$869)</f>
        <v>0</v>
      </c>
      <c r="G179">
        <f>SUMIF(Council_Data!$V$4:$V$869,$A179,Council_Data!$I$4:$I$869)</f>
        <v>1</v>
      </c>
      <c r="H179">
        <f>SUMIF(Council_Data!$V$4:$V$869,$A179,Council_Data!$J$4:$J$869)</f>
        <v>10</v>
      </c>
      <c r="I179">
        <f>SUMIF(Council_Data!$V$4:$V$869,$A179,Council_Data!$K$4:$K$869)</f>
        <v>0</v>
      </c>
      <c r="J179">
        <f>SUMIF(Council_Data!$V$4:$V$869,$A179,Council_Data!$L$4:$L$869)</f>
        <v>10</v>
      </c>
      <c r="K179" s="63">
        <f t="shared" ref="K179:K180" si="24">IFERROR(J179/D179,0)</f>
        <v>0.5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0</v>
      </c>
      <c r="O179">
        <f>SUMIF(Council_Data!$V$4:$V$869,$A179,Council_Data!$Q$4:$Q$869)</f>
        <v>0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3</v>
      </c>
      <c r="I181">
        <f>SUMIF(Council_Data!$V$4:$V$869,$A181,Council_Data!$K$4:$K$869)</f>
        <v>0</v>
      </c>
      <c r="J181">
        <f>SUMIF(Council_Data!$V$4:$V$869,$A181,Council_Data!$L$4:$L$869)</f>
        <v>3</v>
      </c>
      <c r="K181" s="63">
        <f t="shared" si="20"/>
        <v>0.2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1</v>
      </c>
      <c r="Q181">
        <f>SUMIF(Council_Data!$V$4:$V$869,$A181,Council_Data!$S$4:$S$869)</f>
        <v>0</v>
      </c>
      <c r="R181">
        <f>SUMIF(Council_Data!$V$4:$V$869,$A181,Council_Data!$T$4:$T$869)</f>
        <v>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1</v>
      </c>
      <c r="F183">
        <f>SUMIF(Council_Data!$V$4:$V$869,$A183,Council_Data!$H$4:$H$869)</f>
        <v>0</v>
      </c>
      <c r="G183">
        <f>SUMIF(Council_Data!$V$4:$V$869,$A183,Council_Data!$I$4:$I$869)</f>
        <v>1</v>
      </c>
      <c r="H183">
        <f>SUMIF(Council_Data!$V$4:$V$869,$A183,Council_Data!$J$4:$J$869)</f>
        <v>12</v>
      </c>
      <c r="I183">
        <f>SUMIF(Council_Data!$V$4:$V$869,$A183,Council_Data!$K$4:$K$869)</f>
        <v>0</v>
      </c>
      <c r="J183">
        <f>SUMIF(Council_Data!$V$4:$V$869,$A183,Council_Data!$L$4:$L$869)</f>
        <v>12</v>
      </c>
      <c r="K183" s="63">
        <f t="shared" si="20"/>
        <v>0.6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1</v>
      </c>
      <c r="Q183">
        <f>SUMIF(Council_Data!$V$4:$V$869,$A183,Council_Data!$S$4:$S$869)</f>
        <v>0</v>
      </c>
      <c r="R183">
        <f>SUMIF(Council_Data!$V$4:$V$869,$A183,Council_Data!$T$4:$T$869)</f>
        <v>1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10</v>
      </c>
      <c r="I184">
        <f>SUMIF(Council_Data!$V$4:$V$869,$A184,Council_Data!$K$4:$K$869)</f>
        <v>0</v>
      </c>
      <c r="J184">
        <f>SUMIF(Council_Data!$V$4:$V$869,$A184,Council_Data!$L$4:$L$869)</f>
        <v>10</v>
      </c>
      <c r="K184" s="63">
        <f t="shared" si="20"/>
        <v>0.66666666666666663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1</v>
      </c>
      <c r="Q184">
        <f>SUMIF(Council_Data!$V$4:$V$869,$A184,Council_Data!$S$4:$S$869)</f>
        <v>1</v>
      </c>
      <c r="R184">
        <f>SUMIF(Council_Data!$V$4:$V$869,$A184,Council_Data!$T$4:$T$869)</f>
        <v>0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0</v>
      </c>
      <c r="F185">
        <f>SUMIF(Council_Data!$V$4:$V$869,$A185,Council_Data!$H$4:$H$869)</f>
        <v>0</v>
      </c>
      <c r="G185">
        <f>SUMIF(Council_Data!$V$4:$V$869,$A185,Council_Data!$I$4:$I$869)</f>
        <v>0</v>
      </c>
      <c r="H185">
        <f>SUMIF(Council_Data!$V$4:$V$869,$A185,Council_Data!$J$4:$J$869)</f>
        <v>11</v>
      </c>
      <c r="I185">
        <f>SUMIF(Council_Data!$V$4:$V$869,$A185,Council_Data!$K$4:$K$869)</f>
        <v>0</v>
      </c>
      <c r="J185">
        <f>SUMIF(Council_Data!$V$4:$V$869,$A185,Council_Data!$L$4:$L$869)</f>
        <v>11</v>
      </c>
      <c r="K185" s="63">
        <f t="shared" si="20"/>
        <v>0.61111111111111116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1</v>
      </c>
      <c r="Q185">
        <f>SUMIF(Council_Data!$V$4:$V$869,$A185,Council_Data!$S$4:$S$869)</f>
        <v>3</v>
      </c>
      <c r="R185">
        <f>SUMIF(Council_Data!$V$4:$V$869,$A185,Council_Data!$T$4:$T$869)</f>
        <v>-2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2</v>
      </c>
      <c r="F186">
        <f>SUMIF(Council_Data!$V$4:$V$869,$A186,Council_Data!$H$4:$H$869)</f>
        <v>0</v>
      </c>
      <c r="G186">
        <f>SUMIF(Council_Data!$V$4:$V$869,$A186,Council_Data!$I$4:$I$869)</f>
        <v>2</v>
      </c>
      <c r="H186">
        <f>SUMIF(Council_Data!$V$4:$V$869,$A186,Council_Data!$J$4:$J$869)</f>
        <v>12</v>
      </c>
      <c r="I186">
        <f>SUMIF(Council_Data!$V$4:$V$869,$A186,Council_Data!$K$4:$K$869)</f>
        <v>0</v>
      </c>
      <c r="J186">
        <f>SUMIF(Council_Data!$V$4:$V$869,$A186,Council_Data!$L$4:$L$869)</f>
        <v>12</v>
      </c>
      <c r="K186" s="63">
        <f t="shared" si="20"/>
        <v>0.66666666666666663</v>
      </c>
      <c r="L186">
        <f>ROUND(SUMIF(Council_Data!$V$4:$V$869,$A186,Council_Data!$N$4:$N$869)*0.7,0)</f>
        <v>0</v>
      </c>
      <c r="M186">
        <f>SUMIF(Council_Data!$V$4:$V$869,$A186,Council_Data!$O$4:$O$869)</f>
        <v>1</v>
      </c>
      <c r="N186">
        <f>SUMIF(Council_Data!$V$4:$V$869,$A186,Council_Data!$P$4:$P$869)</f>
        <v>0</v>
      </c>
      <c r="O186">
        <f>SUMIF(Council_Data!$V$4:$V$869,$A186,Council_Data!$Q$4:$Q$869)</f>
        <v>1</v>
      </c>
      <c r="P186">
        <f>SUMIF(Council_Data!$V$4:$V$869,$A186,Council_Data!$R$4:$R$869)</f>
        <v>1</v>
      </c>
      <c r="Q186">
        <f>SUMIF(Council_Data!$V$4:$V$869,$A186,Council_Data!$S$4:$S$869)</f>
        <v>3</v>
      </c>
      <c r="R186">
        <f>SUMIF(Council_Data!$V$4:$V$869,$A186,Council_Data!$T$4:$T$869)</f>
        <v>-2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1</v>
      </c>
      <c r="F187">
        <f>SUMIF(Council_Data!$V$4:$V$869,$A187,Council_Data!$H$4:$H$869)</f>
        <v>0</v>
      </c>
      <c r="G187">
        <f>SUMIF(Council_Data!$V$4:$V$869,$A187,Council_Data!$I$4:$I$869)</f>
        <v>1</v>
      </c>
      <c r="H187">
        <f>SUMIF(Council_Data!$V$4:$V$869,$A187,Council_Data!$J$4:$J$869)</f>
        <v>4</v>
      </c>
      <c r="I187">
        <f>SUMIF(Council_Data!$V$4:$V$869,$A187,Council_Data!$K$4:$K$869)</f>
        <v>0</v>
      </c>
      <c r="J187">
        <f>SUMIF(Council_Data!$V$4:$V$869,$A187,Council_Data!$L$4:$L$869)</f>
        <v>4</v>
      </c>
      <c r="K187" s="63">
        <f t="shared" si="20"/>
        <v>0.36363636363636365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1</v>
      </c>
      <c r="I188">
        <f>SUMIF(Council_Data!$V$4:$V$869,$A188,Council_Data!$K$4:$K$869)</f>
        <v>0</v>
      </c>
      <c r="J188">
        <f>SUMIF(Council_Data!$V$4:$V$869,$A188,Council_Data!$L$4:$L$869)</f>
        <v>1</v>
      </c>
      <c r="K188" s="63">
        <f t="shared" si="20"/>
        <v>5.5555555555555552E-2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2</v>
      </c>
      <c r="R188">
        <f>SUMIF(Council_Data!$V$4:$V$869,$A188,Council_Data!$T$4:$T$869)</f>
        <v>-2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0</v>
      </c>
      <c r="F189">
        <f>SUMIF(Council_Data!$V$4:$V$869,$A189,Council_Data!$H$4:$H$869)</f>
        <v>0</v>
      </c>
      <c r="G189">
        <f>SUMIF(Council_Data!$V$4:$V$869,$A189,Council_Data!$I$4:$I$869)</f>
        <v>0</v>
      </c>
      <c r="H189">
        <f>SUMIF(Council_Data!$V$4:$V$869,$A189,Council_Data!$J$4:$J$869)</f>
        <v>6</v>
      </c>
      <c r="I189">
        <f>SUMIF(Council_Data!$V$4:$V$869,$A189,Council_Data!$K$4:$K$869)</f>
        <v>0</v>
      </c>
      <c r="J189">
        <f>SUMIF(Council_Data!$V$4:$V$869,$A189,Council_Data!$L$4:$L$869)</f>
        <v>6</v>
      </c>
      <c r="K189" s="63">
        <f t="shared" si="20"/>
        <v>0.42857142857142855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3</v>
      </c>
      <c r="I190">
        <f>SUMIF(Council_Data!$V$4:$V$869,$A190,Council_Data!$K$4:$K$869)</f>
        <v>0</v>
      </c>
      <c r="J190">
        <f>SUMIF(Council_Data!$V$4:$V$869,$A190,Council_Data!$L$4:$L$869)</f>
        <v>3</v>
      </c>
      <c r="K190" s="63">
        <f t="shared" si="20"/>
        <v>0.27272727272727271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1</v>
      </c>
      <c r="F191">
        <f>SUMIF(Council_Data!$V$4:$V$869,$A191,Council_Data!$H$4:$H$869)</f>
        <v>0</v>
      </c>
      <c r="G191">
        <f>SUMIF(Council_Data!$V$4:$V$869,$A191,Council_Data!$I$4:$I$869)</f>
        <v>1</v>
      </c>
      <c r="H191">
        <f>SUMIF(Council_Data!$V$4:$V$869,$A191,Council_Data!$J$4:$J$869)</f>
        <v>12</v>
      </c>
      <c r="I191">
        <f>SUMIF(Council_Data!$V$4:$V$869,$A191,Council_Data!$K$4:$K$869)</f>
        <v>0</v>
      </c>
      <c r="J191">
        <f>SUMIF(Council_Data!$V$4:$V$869,$A191,Council_Data!$L$4:$L$869)</f>
        <v>12</v>
      </c>
      <c r="K191" s="63">
        <f t="shared" si="20"/>
        <v>0.8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1</v>
      </c>
      <c r="F192">
        <f>SUMIF(Council_Data!$V$4:$V$869,$A192,Council_Data!$H$4:$H$869)</f>
        <v>0</v>
      </c>
      <c r="G192">
        <f>SUMIF(Council_Data!$V$4:$V$869,$A192,Council_Data!$I$4:$I$869)</f>
        <v>1</v>
      </c>
      <c r="H192">
        <f>SUMIF(Council_Data!$V$4:$V$869,$A192,Council_Data!$J$4:$J$869)</f>
        <v>6</v>
      </c>
      <c r="I192">
        <f>SUMIF(Council_Data!$V$4:$V$869,$A192,Council_Data!$K$4:$K$869)</f>
        <v>0</v>
      </c>
      <c r="J192">
        <f>SUMIF(Council_Data!$V$4:$V$869,$A192,Council_Data!$L$4:$L$869)</f>
        <v>6</v>
      </c>
      <c r="K192" s="63">
        <f t="shared" si="20"/>
        <v>0.31578947368421051</v>
      </c>
      <c r="L192">
        <f>ROUND(SUMIF(Council_Data!$V$4:$V$869,$A192,Council_Data!$N$4:$N$869)*0.7,0)</f>
        <v>0</v>
      </c>
      <c r="M192">
        <f>SUMIF(Council_Data!$V$4:$V$869,$A192,Council_Data!$O$4:$O$869)</f>
        <v>0</v>
      </c>
      <c r="N192">
        <f>SUMIF(Council_Data!$V$4:$V$869,$A192,Council_Data!$P$4:$P$869)</f>
        <v>0</v>
      </c>
      <c r="O192">
        <f>SUMIF(Council_Data!$V$4:$V$869,$A192,Council_Data!$Q$4:$Q$869)</f>
        <v>0</v>
      </c>
      <c r="P192">
        <f>SUMIF(Council_Data!$V$4:$V$869,$A192,Council_Data!$R$4:$R$869)</f>
        <v>1</v>
      </c>
      <c r="Q192">
        <f>SUMIF(Council_Data!$V$4:$V$869,$A192,Council_Data!$S$4:$S$869)</f>
        <v>3</v>
      </c>
      <c r="R192">
        <f>SUMIF(Council_Data!$V$4:$V$869,$A192,Council_Data!$T$4:$T$869)</f>
        <v>-2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6</v>
      </c>
      <c r="F193">
        <f>SUMIF(Council_Data!$V$4:$V$869,$A193,Council_Data!$H$4:$H$869)</f>
        <v>0</v>
      </c>
      <c r="G193">
        <f>SUMIF(Council_Data!$V$4:$V$869,$A193,Council_Data!$I$4:$I$869)</f>
        <v>6</v>
      </c>
      <c r="H193">
        <f>SUMIF(Council_Data!$V$4:$V$869,$A193,Council_Data!$J$4:$J$869)</f>
        <v>8</v>
      </c>
      <c r="I193">
        <f>SUMIF(Council_Data!$V$4:$V$869,$A193,Council_Data!$K$4:$K$869)</f>
        <v>0</v>
      </c>
      <c r="J193">
        <f>SUMIF(Council_Data!$V$4:$V$869,$A193,Council_Data!$L$4:$L$869)</f>
        <v>8</v>
      </c>
      <c r="K193" s="63">
        <f t="shared" si="20"/>
        <v>0.72727272727272729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2</v>
      </c>
      <c r="R194">
        <f>SUMIF(Council_Data!$V$4:$V$869,$A194,Council_Data!$T$4:$T$869)</f>
        <v>-2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0</v>
      </c>
      <c r="F196">
        <f>SUMIF(Council_Data!$V$4:$V$869,$A196,Council_Data!$H$4:$H$869)</f>
        <v>0</v>
      </c>
      <c r="G196">
        <f>SUMIF(Council_Data!$V$4:$V$869,$A196,Council_Data!$I$4:$I$869)</f>
        <v>0</v>
      </c>
      <c r="H196">
        <f>SUMIF(Council_Data!$V$4:$V$869,$A196,Council_Data!$J$4:$J$869)</f>
        <v>21</v>
      </c>
      <c r="I196">
        <f>SUMIF(Council_Data!$V$4:$V$869,$A196,Council_Data!$K$4:$K$869)</f>
        <v>0</v>
      </c>
      <c r="J196">
        <f>SUMIF(Council_Data!$V$4:$V$869,$A196,Council_Data!$L$4:$L$869)</f>
        <v>21</v>
      </c>
      <c r="K196" s="63">
        <f t="shared" si="20"/>
        <v>1.1666666666666667</v>
      </c>
      <c r="L196">
        <f>ROUND(SUMIF(Council_Data!$V$4:$V$869,$A196,Council_Data!$N$4:$N$869)*0.7,0)</f>
        <v>0</v>
      </c>
      <c r="M196">
        <f>SUMIF(Council_Data!$V$4:$V$869,$A196,Council_Data!$O$4:$O$869)</f>
        <v>0</v>
      </c>
      <c r="N196">
        <f>SUMIF(Council_Data!$V$4:$V$869,$A196,Council_Data!$P$4:$P$869)</f>
        <v>0</v>
      </c>
      <c r="O196">
        <f>SUMIF(Council_Data!$V$4:$V$869,$A196,Council_Data!$Q$4:$Q$869)</f>
        <v>0</v>
      </c>
      <c r="P196">
        <f>SUMIF(Council_Data!$V$4:$V$869,$A196,Council_Data!$R$4:$R$869)</f>
        <v>2</v>
      </c>
      <c r="Q196">
        <f>SUMIF(Council_Data!$V$4:$V$869,$A196,Council_Data!$S$4:$S$869)</f>
        <v>1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10</v>
      </c>
      <c r="F197">
        <f>SUMIF(Council_Data!$V$4:$V$869,$A197,Council_Data!$H$4:$H$869)</f>
        <v>0</v>
      </c>
      <c r="G197">
        <f>SUMIF(Council_Data!$V$4:$V$869,$A197,Council_Data!$I$4:$I$869)</f>
        <v>10</v>
      </c>
      <c r="H197">
        <f>SUMIF(Council_Data!$V$4:$V$869,$A197,Council_Data!$J$4:$J$869)</f>
        <v>16</v>
      </c>
      <c r="I197">
        <f>SUMIF(Council_Data!$V$4:$V$869,$A197,Council_Data!$K$4:$K$869)</f>
        <v>0</v>
      </c>
      <c r="J197">
        <f>SUMIF(Council_Data!$V$4:$V$869,$A197,Council_Data!$L$4:$L$869)</f>
        <v>16</v>
      </c>
      <c r="K197" s="63">
        <f t="shared" si="20"/>
        <v>0.88888888888888884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0</v>
      </c>
      <c r="O197">
        <f>SUMIF(Council_Data!$V$4:$V$869,$A197,Council_Data!$Q$4:$Q$869)</f>
        <v>0</v>
      </c>
      <c r="P197">
        <f>SUMIF(Council_Data!$V$4:$V$869,$A197,Council_Data!$R$4:$R$869)</f>
        <v>4</v>
      </c>
      <c r="Q197">
        <f>SUMIF(Council_Data!$V$4:$V$869,$A197,Council_Data!$S$4:$S$869)</f>
        <v>1</v>
      </c>
      <c r="R197">
        <f>SUMIF(Council_Data!$V$4:$V$869,$A197,Council_Data!$T$4:$T$869)</f>
        <v>3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11</v>
      </c>
      <c r="I198">
        <f>SUMIF(Council_Data!$V$4:$V$869,$A198,Council_Data!$K$4:$K$869)</f>
        <v>0</v>
      </c>
      <c r="J198">
        <f>SUMIF(Council_Data!$V$4:$V$869,$A198,Council_Data!$L$4:$L$869)</f>
        <v>11</v>
      </c>
      <c r="K198" s="63">
        <f t="shared" ref="K198:K214" si="26">IFERROR(J198/D198,0)</f>
        <v>0.52380952380952384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0</v>
      </c>
      <c r="O198">
        <f>SUMIF(Council_Data!$V$4:$V$869,$A198,Council_Data!$Q$4:$Q$869)</f>
        <v>0</v>
      </c>
      <c r="P198">
        <f>SUMIF(Council_Data!$V$4:$V$869,$A198,Council_Data!$R$4:$R$869)</f>
        <v>1</v>
      </c>
      <c r="Q198">
        <f>SUMIF(Council_Data!$V$4:$V$869,$A198,Council_Data!$S$4:$S$869)</f>
        <v>2</v>
      </c>
      <c r="R198">
        <f>SUMIF(Council_Data!$V$4:$V$869,$A198,Council_Data!$T$4:$T$869)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0</v>
      </c>
      <c r="F199">
        <f>SUMIF(Council_Data!$V$4:$V$869,$A199,Council_Data!$H$4:$H$869)</f>
        <v>0</v>
      </c>
      <c r="G199">
        <f>SUMIF(Council_Data!$V$4:$V$869,$A199,Council_Data!$I$4:$I$869)</f>
        <v>0</v>
      </c>
      <c r="H199">
        <f>SUMIF(Council_Data!$V$4:$V$869,$A199,Council_Data!$J$4:$J$869)</f>
        <v>7</v>
      </c>
      <c r="I199">
        <f>SUMIF(Council_Data!$V$4:$V$869,$A199,Council_Data!$K$4:$K$869)</f>
        <v>0</v>
      </c>
      <c r="J199">
        <f>SUMIF(Council_Data!$V$4:$V$869,$A199,Council_Data!$L$4:$L$869)</f>
        <v>7</v>
      </c>
      <c r="K199" s="63">
        <f t="shared" si="26"/>
        <v>0.46666666666666667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2</v>
      </c>
      <c r="I200">
        <f>SUMIF(Council_Data!$V$4:$V$869,$A200,Council_Data!$K$4:$K$869)</f>
        <v>0</v>
      </c>
      <c r="J200">
        <f>SUMIF(Council_Data!$V$4:$V$869,$A200,Council_Data!$L$4:$L$869)</f>
        <v>2</v>
      </c>
      <c r="K200" s="63">
        <f t="shared" si="26"/>
        <v>0.18181818181818182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1</v>
      </c>
      <c r="Q200">
        <f>SUMIF(Council_Data!$V$4:$V$869,$A200,Council_Data!$S$4:$S$869)</f>
        <v>1</v>
      </c>
      <c r="R200">
        <f>SUMIF(Council_Data!$V$4:$V$869,$A200,Council_Data!$T$4:$T$869)</f>
        <v>0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1</v>
      </c>
      <c r="I201">
        <f>SUMIF(Council_Data!$V$4:$V$869,$A201,Council_Data!$K$4:$K$869)</f>
        <v>0</v>
      </c>
      <c r="J201">
        <f>SUMIF(Council_Data!$V$4:$V$869,$A201,Council_Data!$L$4:$L$869)</f>
        <v>1</v>
      </c>
      <c r="K201" s="63">
        <f t="shared" si="26"/>
        <v>5.5555555555555552E-2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2</v>
      </c>
      <c r="R201">
        <f>SUMIF(Council_Data!$V$4:$V$869,$A201,Council_Data!$T$4:$T$869)</f>
        <v>-2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9</v>
      </c>
      <c r="I202">
        <f>SUMIF(Council_Data!$V$4:$V$869,$A202,Council_Data!$K$4:$K$869)</f>
        <v>0</v>
      </c>
      <c r="J202">
        <f>SUMIF(Council_Data!$V$4:$V$869,$A202,Council_Data!$L$4:$L$869)</f>
        <v>9</v>
      </c>
      <c r="K202" s="63">
        <f t="shared" si="26"/>
        <v>1.2857142857142858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1</v>
      </c>
      <c r="Q202">
        <f>SUMIF(Council_Data!$V$4:$V$869,$A202,Council_Data!$S$4:$S$869)</f>
        <v>0</v>
      </c>
      <c r="R202">
        <f>SUMIF(Council_Data!$V$4:$V$869,$A202,Council_Data!$T$4:$T$869)</f>
        <v>1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4</v>
      </c>
      <c r="F203">
        <f>SUMIF(Council_Data!$V$4:$V$869,$A203,Council_Data!$H$4:$H$869)</f>
        <v>0</v>
      </c>
      <c r="G203">
        <f>SUMIF(Council_Data!$V$4:$V$869,$A203,Council_Data!$I$4:$I$869)</f>
        <v>4</v>
      </c>
      <c r="H203">
        <f>SUMIF(Council_Data!$V$4:$V$869,$A203,Council_Data!$J$4:$J$869)</f>
        <v>21</v>
      </c>
      <c r="I203">
        <f>SUMIF(Council_Data!$V$4:$V$869,$A203,Council_Data!$K$4:$K$869)</f>
        <v>0</v>
      </c>
      <c r="J203">
        <f>SUMIF(Council_Data!$V$4:$V$869,$A203,Council_Data!$L$4:$L$869)</f>
        <v>21</v>
      </c>
      <c r="K203" s="63">
        <f t="shared" si="26"/>
        <v>1.2352941176470589</v>
      </c>
      <c r="L203">
        <f>ROUND(SUMIF(Council_Data!$V$4:$V$869,$A203,Council_Data!$N$4:$N$869)*0.7,0)</f>
        <v>0</v>
      </c>
      <c r="M203">
        <f>SUMIF(Council_Data!$V$4:$V$869,$A203,Council_Data!$O$4:$O$869)</f>
        <v>0</v>
      </c>
      <c r="N203">
        <f>SUMIF(Council_Data!$V$4:$V$869,$A203,Council_Data!$P$4:$P$869)</f>
        <v>0</v>
      </c>
      <c r="O203">
        <f>SUMIF(Council_Data!$V$4:$V$869,$A203,Council_Data!$Q$4:$Q$869)</f>
        <v>0</v>
      </c>
      <c r="P203">
        <f>SUMIF(Council_Data!$V$4:$V$869,$A203,Council_Data!$R$4:$R$869)</f>
        <v>7</v>
      </c>
      <c r="Q203">
        <f>SUMIF(Council_Data!$V$4:$V$869,$A203,Council_Data!$S$4:$S$869)</f>
        <v>1</v>
      </c>
      <c r="R203">
        <f>SUMIF(Council_Data!$V$4:$V$869,$A203,Council_Data!$T$4:$T$869)</f>
        <v>6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0</v>
      </c>
      <c r="F204">
        <f>SUMIF(Council_Data!$V$4:$V$869,$A204,Council_Data!$H$4:$H$869)</f>
        <v>0</v>
      </c>
      <c r="G204">
        <f>SUMIF(Council_Data!$V$4:$V$869,$A204,Council_Data!$I$4:$I$869)</f>
        <v>0</v>
      </c>
      <c r="H204">
        <f>SUMIF(Council_Data!$V$4:$V$869,$A204,Council_Data!$J$4:$J$869)</f>
        <v>15</v>
      </c>
      <c r="I204">
        <f>SUMIF(Council_Data!$V$4:$V$869,$A204,Council_Data!$K$4:$K$869)</f>
        <v>0</v>
      </c>
      <c r="J204">
        <f>SUMIF(Council_Data!$V$4:$V$869,$A204,Council_Data!$L$4:$L$869)</f>
        <v>15</v>
      </c>
      <c r="K204" s="63">
        <f t="shared" si="26"/>
        <v>0.75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1</v>
      </c>
      <c r="O204">
        <f>SUMIF(Council_Data!$V$4:$V$869,$A204,Council_Data!$Q$4:$Q$869)</f>
        <v>-1</v>
      </c>
      <c r="P204">
        <f>SUMIF(Council_Data!$V$4:$V$869,$A204,Council_Data!$R$4:$R$869)</f>
        <v>2</v>
      </c>
      <c r="Q204">
        <f>SUMIF(Council_Data!$V$4:$V$869,$A204,Council_Data!$S$4:$S$869)</f>
        <v>2</v>
      </c>
      <c r="R204">
        <f>SUMIF(Council_Data!$V$4:$V$869,$A204,Council_Data!$T$4:$T$869)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1</v>
      </c>
      <c r="N205">
        <f>SUMIF(Council_Data!$V$4:$V$869,$A205,Council_Data!$P$4:$P$869)</f>
        <v>0</v>
      </c>
      <c r="O205">
        <f>SUMIF(Council_Data!$V$4:$V$869,$A205,Council_Data!$Q$4:$Q$869)</f>
        <v>1</v>
      </c>
      <c r="P205">
        <f>SUMIF(Council_Data!$V$4:$V$869,$A205,Council_Data!$R$4:$R$869)</f>
        <v>2</v>
      </c>
      <c r="Q205">
        <f>SUMIF(Council_Data!$V$4:$V$869,$A205,Council_Data!$S$4:$S$869)</f>
        <v>1</v>
      </c>
      <c r="R205">
        <f>SUMIF(Council_Data!$V$4:$V$869,$A205,Council_Data!$T$4:$T$869)</f>
        <v>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0</v>
      </c>
      <c r="F206">
        <f>SUMIF(Council_Data!$V$4:$V$869,$A206,Council_Data!$H$4:$H$869)</f>
        <v>0</v>
      </c>
      <c r="G206">
        <f>SUMIF(Council_Data!$V$4:$V$869,$A206,Council_Data!$I$4:$I$869)</f>
        <v>0</v>
      </c>
      <c r="H206">
        <f>SUMIF(Council_Data!$V$4:$V$869,$A206,Council_Data!$J$4:$J$869)</f>
        <v>10</v>
      </c>
      <c r="I206">
        <f>SUMIF(Council_Data!$V$4:$V$869,$A206,Council_Data!$K$4:$K$869)</f>
        <v>0</v>
      </c>
      <c r="J206">
        <f>SUMIF(Council_Data!$V$4:$V$869,$A206,Council_Data!$L$4:$L$869)</f>
        <v>10</v>
      </c>
      <c r="K206" s="63">
        <f t="shared" si="26"/>
        <v>0.66666666666666663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10</v>
      </c>
      <c r="F207">
        <f>SUMIF(Council_Data!$V$4:$V$869,$A207,Council_Data!$H$4:$H$869)</f>
        <v>0</v>
      </c>
      <c r="G207">
        <f>SUMIF(Council_Data!$V$4:$V$869,$A207,Council_Data!$I$4:$I$869)</f>
        <v>10</v>
      </c>
      <c r="H207">
        <f>SUMIF(Council_Data!$V$4:$V$869,$A207,Council_Data!$J$4:$J$869)</f>
        <v>21</v>
      </c>
      <c r="I207">
        <f>SUMIF(Council_Data!$V$4:$V$869,$A207,Council_Data!$K$4:$K$869)</f>
        <v>0</v>
      </c>
      <c r="J207">
        <f>SUMIF(Council_Data!$V$4:$V$869,$A207,Council_Data!$L$4:$L$869)</f>
        <v>21</v>
      </c>
      <c r="K207" s="63">
        <f t="shared" si="26"/>
        <v>3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1</v>
      </c>
      <c r="R207">
        <f>SUMIF(Council_Data!$V$4:$V$869,$A207,Council_Data!$T$4:$T$869)</f>
        <v>-1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0</v>
      </c>
      <c r="F208">
        <f>SUMIF(Council_Data!$V$4:$V$869,$A208,Council_Data!$H$4:$H$869)</f>
        <v>0</v>
      </c>
      <c r="G208">
        <f>SUMIF(Council_Data!$V$4:$V$869,$A208,Council_Data!$I$4:$I$869)</f>
        <v>0</v>
      </c>
      <c r="H208">
        <f>SUMIF(Council_Data!$V$4:$V$869,$A208,Council_Data!$J$4:$J$869)</f>
        <v>45</v>
      </c>
      <c r="I208">
        <f>SUMIF(Council_Data!$V$4:$V$869,$A208,Council_Data!$K$4:$K$869)</f>
        <v>0</v>
      </c>
      <c r="J208">
        <f>SUMIF(Council_Data!$V$4:$V$869,$A208,Council_Data!$L$4:$L$869)</f>
        <v>45</v>
      </c>
      <c r="K208" s="63">
        <f t="shared" si="26"/>
        <v>4.0909090909090908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0</v>
      </c>
      <c r="F209">
        <f>SUMIF(Council_Data!$V$4:$V$869,$A209,Council_Data!$H$4:$H$869)</f>
        <v>0</v>
      </c>
      <c r="G209">
        <f>SUMIF(Council_Data!$V$4:$V$869,$A209,Council_Data!$I$4:$I$869)</f>
        <v>0</v>
      </c>
      <c r="H209">
        <f>SUMIF(Council_Data!$V$4:$V$869,$A209,Council_Data!$J$4:$J$869)</f>
        <v>11</v>
      </c>
      <c r="I209">
        <f>SUMIF(Council_Data!$V$4:$V$869,$A209,Council_Data!$K$4:$K$869)</f>
        <v>0</v>
      </c>
      <c r="J209">
        <f>SUMIF(Council_Data!$V$4:$V$869,$A209,Council_Data!$L$4:$L$869)</f>
        <v>11</v>
      </c>
      <c r="K209" s="63">
        <f t="shared" si="26"/>
        <v>1.5714285714285714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0</v>
      </c>
      <c r="F210">
        <f>SUMIF(Council_Data!$V$4:$V$869,$A210,Council_Data!$H$4:$H$869)</f>
        <v>0</v>
      </c>
      <c r="G210">
        <f>SUMIF(Council_Data!$V$4:$V$869,$A210,Council_Data!$I$4:$I$869)</f>
        <v>0</v>
      </c>
      <c r="H210">
        <f>SUMIF(Council_Data!$V$4:$V$869,$A210,Council_Data!$J$4:$J$869)</f>
        <v>4</v>
      </c>
      <c r="I210">
        <f>SUMIF(Council_Data!$V$4:$V$869,$A210,Council_Data!$K$4:$K$869)</f>
        <v>0</v>
      </c>
      <c r="J210">
        <f>SUMIF(Council_Data!$V$4:$V$869,$A210,Council_Data!$L$4:$L$869)</f>
        <v>4</v>
      </c>
      <c r="K210" s="63">
        <f t="shared" si="26"/>
        <v>0.2857142857142857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0</v>
      </c>
      <c r="F213">
        <f>SUMIF(Council_Data!$V$4:$V$869,$A213,Council_Data!$H$4:$H$869)</f>
        <v>0</v>
      </c>
      <c r="G213">
        <f>SUMIF(Council_Data!$V$4:$V$869,$A213,Council_Data!$I$4:$I$869)</f>
        <v>0</v>
      </c>
      <c r="H213">
        <f>SUMIF(Council_Data!$V$4:$V$869,$A213,Council_Data!$J$4:$J$869)</f>
        <v>19</v>
      </c>
      <c r="I213">
        <f>SUMIF(Council_Data!$V$4:$V$869,$A213,Council_Data!$K$4:$K$869)</f>
        <v>0</v>
      </c>
      <c r="J213">
        <f>SUMIF(Council_Data!$V$4:$V$869,$A213,Council_Data!$L$4:$L$869)</f>
        <v>19</v>
      </c>
      <c r="K213" s="63">
        <f t="shared" si="26"/>
        <v>1.7272727272727273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2</v>
      </c>
      <c r="Q213">
        <f>SUMIF(Council_Data!$V$4:$V$869,$A213,Council_Data!$S$4:$S$869)</f>
        <v>0</v>
      </c>
      <c r="R213">
        <f>SUMIF(Council_Data!$V$4:$V$869,$A213,Council_Data!$T$4:$T$869)</f>
        <v>2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1</v>
      </c>
      <c r="F215">
        <f>SUMIF(Council_Data!$V$4:$V$869,$A215,Council_Data!$H$4:$H$869)</f>
        <v>0</v>
      </c>
      <c r="G215">
        <f>SUMIF(Council_Data!$V$4:$V$869,$A215,Council_Data!$I$4:$I$869)</f>
        <v>1</v>
      </c>
      <c r="H215">
        <f>SUMIF(Council_Data!$V$4:$V$869,$A215,Council_Data!$J$4:$J$869)</f>
        <v>6</v>
      </c>
      <c r="I215">
        <f>SUMIF(Council_Data!$V$4:$V$869,$A215,Council_Data!$K$4:$K$869)</f>
        <v>0</v>
      </c>
      <c r="J215">
        <f>SUMIF(Council_Data!$V$4:$V$869,$A215,Council_Data!$L$4:$L$869)</f>
        <v>6</v>
      </c>
      <c r="K215" s="63">
        <f t="shared" ref="K215:K217" si="28">IFERROR(J215/D215,0)</f>
        <v>0.42857142857142855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3</v>
      </c>
      <c r="R215">
        <f>SUMIF(Council_Data!$V$4:$V$869,$A215,Council_Data!$T$4:$T$869)</f>
        <v>-1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0</v>
      </c>
      <c r="F216">
        <f>SUMIF(Council_Data!$V$4:$V$869,$A216,Council_Data!$H$4:$H$869)</f>
        <v>0</v>
      </c>
      <c r="G216">
        <f>SUMIF(Council_Data!$V$4:$V$869,$A216,Council_Data!$I$4:$I$869)</f>
        <v>0</v>
      </c>
      <c r="H216">
        <f>SUMIF(Council_Data!$V$4:$V$869,$A216,Council_Data!$J$4:$J$869)</f>
        <v>7</v>
      </c>
      <c r="I216">
        <f>SUMIF(Council_Data!$V$4:$V$869,$A216,Council_Data!$K$4:$K$869)</f>
        <v>0</v>
      </c>
      <c r="J216">
        <f>SUMIF(Council_Data!$V$4:$V$869,$A216,Council_Data!$L$4:$L$869)</f>
        <v>7</v>
      </c>
      <c r="K216" s="63">
        <f t="shared" si="28"/>
        <v>0.36842105263157893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4</v>
      </c>
      <c r="Q216">
        <f>SUMIF(Council_Data!$V$4:$V$869,$A216,Council_Data!$S$4:$S$869)</f>
        <v>2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1</v>
      </c>
      <c r="F217">
        <f>SUMIF(Council_Data!$V$4:$V$869,$A217,Council_Data!$H$4:$H$869)</f>
        <v>0</v>
      </c>
      <c r="G217">
        <f>SUMIF(Council_Data!$V$4:$V$869,$A217,Council_Data!$I$4:$I$869)</f>
        <v>1</v>
      </c>
      <c r="H217">
        <f>SUMIF(Council_Data!$V$4:$V$869,$A217,Council_Data!$J$4:$J$869)</f>
        <v>5</v>
      </c>
      <c r="I217">
        <f>SUMIF(Council_Data!$V$4:$V$869,$A217,Council_Data!$K$4:$K$869)</f>
        <v>0</v>
      </c>
      <c r="J217">
        <f>SUMIF(Council_Data!$V$4:$V$869,$A217,Council_Data!$L$4:$L$869)</f>
        <v>5</v>
      </c>
      <c r="K217" s="63">
        <f t="shared" si="28"/>
        <v>0.27777777777777779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0</v>
      </c>
      <c r="O217">
        <f>SUMIF(Council_Data!$V$4:$V$869,$A217,Council_Data!$Q$4:$Q$869)</f>
        <v>0</v>
      </c>
      <c r="P217">
        <f>SUMIF(Council_Data!$V$4:$V$869,$A217,Council_Data!$R$4:$R$869)</f>
        <v>3</v>
      </c>
      <c r="Q217">
        <f>SUMIF(Council_Data!$V$4:$V$869,$A217,Council_Data!$S$4:$S$869)</f>
        <v>4</v>
      </c>
      <c r="R217">
        <f>SUMIF(Council_Data!$V$4:$V$869,$A217,Council_Data!$T$4:$T$869)</f>
        <v>-1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1</v>
      </c>
      <c r="F218">
        <f>SUMIF(Council_Data!$V$4:$V$869,$A218,Council_Data!$H$4:$H$869)</f>
        <v>0</v>
      </c>
      <c r="G218">
        <f>SUMIF(Council_Data!$V$4:$V$869,$A218,Council_Data!$I$4:$I$869)</f>
        <v>1</v>
      </c>
      <c r="H218">
        <f>SUMIF(Council_Data!$V$4:$V$869,$A218,Council_Data!$J$4:$J$869)</f>
        <v>4</v>
      </c>
      <c r="I218">
        <f>SUMIF(Council_Data!$V$4:$V$869,$A218,Council_Data!$K$4:$K$869)</f>
        <v>0</v>
      </c>
      <c r="J218">
        <f>SUMIF(Council_Data!$V$4:$V$869,$A218,Council_Data!$L$4:$L$869)</f>
        <v>4</v>
      </c>
      <c r="K218" s="63">
        <f t="shared" ref="K218:K220" si="30">IFERROR(J218/D218,0)</f>
        <v>0.2857142857142857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7</v>
      </c>
      <c r="F219">
        <f>SUMIF(Council_Data!$V$4:$V$869,$A219,Council_Data!$H$4:$H$869)</f>
        <v>0</v>
      </c>
      <c r="G219">
        <f>SUMIF(Council_Data!$V$4:$V$869,$A219,Council_Data!$I$4:$I$869)</f>
        <v>7</v>
      </c>
      <c r="H219">
        <f>SUMIF(Council_Data!$V$4:$V$869,$A219,Council_Data!$J$4:$J$869)</f>
        <v>8</v>
      </c>
      <c r="I219">
        <f>SUMIF(Council_Data!$V$4:$V$869,$A219,Council_Data!$K$4:$K$869)</f>
        <v>0</v>
      </c>
      <c r="J219">
        <f>SUMIF(Council_Data!$V$4:$V$869,$A219,Council_Data!$L$4:$L$869)</f>
        <v>8</v>
      </c>
      <c r="K219" s="63">
        <f t="shared" si="30"/>
        <v>0.32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1</v>
      </c>
      <c r="O219">
        <f>SUMIF(Council_Data!$V$4:$V$869,$A219,Council_Data!$Q$4:$Q$869)</f>
        <v>-1</v>
      </c>
      <c r="P219">
        <f>SUMIF(Council_Data!$V$4:$V$869,$A219,Council_Data!$R$4:$R$869)</f>
        <v>0</v>
      </c>
      <c r="Q219">
        <f>SUMIF(Council_Data!$V$4:$V$869,$A219,Council_Data!$S$4:$S$869)</f>
        <v>3</v>
      </c>
      <c r="R219">
        <f>SUMIF(Council_Data!$V$4:$V$869,$A219,Council_Data!$T$4:$T$869)</f>
        <v>-3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2</v>
      </c>
      <c r="Q220">
        <f>SUMIF(Council_Data!$V$4:$V$869,$A220,Council_Data!$S$4:$S$869)</f>
        <v>0</v>
      </c>
      <c r="R220">
        <f>SUMIF(Council_Data!$V$4:$V$869,$A220,Council_Data!$T$4:$T$869)</f>
        <v>2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380</v>
      </c>
      <c r="F223">
        <f t="shared" si="32"/>
        <v>0</v>
      </c>
      <c r="G223">
        <f t="shared" si="32"/>
        <v>380</v>
      </c>
      <c r="H223">
        <f t="shared" si="32"/>
        <v>2711</v>
      </c>
      <c r="I223">
        <f t="shared" si="32"/>
        <v>0</v>
      </c>
      <c r="J223">
        <f t="shared" si="32"/>
        <v>2711</v>
      </c>
      <c r="L223">
        <f t="shared" ref="L223:R223" si="33">SUM(L3:L217)</f>
        <v>0</v>
      </c>
      <c r="M223">
        <f t="shared" si="33"/>
        <v>65</v>
      </c>
      <c r="N223">
        <f t="shared" si="33"/>
        <v>51</v>
      </c>
      <c r="O223">
        <f t="shared" si="33"/>
        <v>14</v>
      </c>
      <c r="P223">
        <f t="shared" si="33"/>
        <v>562</v>
      </c>
      <c r="Q223">
        <f t="shared" si="33"/>
        <v>424</v>
      </c>
      <c r="R223">
        <f t="shared" si="33"/>
        <v>138</v>
      </c>
    </row>
    <row r="225" spans="10:18">
      <c r="J225">
        <f>COUNTIF(K3:K217,"&gt;=100%")</f>
        <v>41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7532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47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4204</v>
      </c>
      <c r="B3" t="str">
        <f>IF(ISNA(VLOOKUP($A3,Councils!$B$6:$AE$874,3,0)),0,VLOOKUP($A3,Councils!$B$6:$AE$874,3,0))</f>
        <v>Sugar Land</v>
      </c>
      <c r="C3">
        <f>IF(ISNA(VLOOKUP($A3,Councils!$B$6:$AE$874,4,0)),0,VLOOKUP($A3,Councils!$B$6:$AE$874,4,0))</f>
        <v>393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0.46666666666666667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IF(ISNA(VLOOKUP($A4,Councils!$B$6:$AE$874,3,0)),0,VLOOKUP($A4,Councils!$B$6:$AE$874,3,0))</f>
        <v>Missouri City</v>
      </c>
      <c r="C4">
        <f>IF(ISNA(VLOOKUP($A4,Councils!$B$6:$AE$874,4,0)),0,VLOOKUP($A4,Councils!$B$6:$AE$874,4,0))</f>
        <v>164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0.55555555555555558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IF(ISNA(VLOOKUP($A5,Councils!$B$6:$AE$874,3,0)),0,VLOOKUP($A5,Councils!$B$6:$AE$874,3,0))</f>
        <v>Sugar Land</v>
      </c>
      <c r="C5">
        <f>IF(ISNA(VLOOKUP($A5,Councils!$B$6:$AE$874,4,0)),0,VLOOKUP($A5,Councils!$B$6:$AE$874,4,0))</f>
        <v>410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20</v>
      </c>
      <c r="K5" s="63">
        <f>IFERROR(J5/D5,0)</f>
        <v>1.3333333333333333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IF(ISNA(VLOOKUP($A6,Councils!$B$6:$AE$874,3,0)),0,VLOOKUP($A6,Councils!$B$6:$AE$874,3,0))</f>
        <v>Missouri City</v>
      </c>
      <c r="C6">
        <f>IF(ISNA(VLOOKUP($A6,Councils!$B$6:$AE$874,4,0)),0,VLOOKUP($A6,Councils!$B$6:$AE$874,4,0))</f>
        <v>145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3910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0.7142857142857143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0.375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117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6527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245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0.7857142857142857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803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181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IF(ISNA(VLOOKUP($A7,Councils!$B$6:$AE$874,3,0)),0,VLOOKUP($A7,Councils!$B$6:$AE$874,3,0))</f>
        <v>Houston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9268</v>
      </c>
      <c r="B3" t="str">
        <f>IF(ISNA(VLOOKUP($A3,Councils!$B$6:$AE$874,3,0)),0,VLOOKUP($A3,Councils!$B$6:$AE$874,3,0))</f>
        <v>Bellville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IF(ISNA(VLOOKUP($A4,Councils!$B$6:$AE$874,3,0)),0,VLOOKUP($A4,Councils!$B$6:$AE$874,3,0))</f>
        <v>Industry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92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6950</v>
      </c>
      <c r="B3" t="str">
        <f>IF(ISNA(VLOOKUP($A3,Councils!$B$6:$AE$874,3,0)),0,VLOOKUP($A3,Councils!$B$6:$AE$874,3,0))</f>
        <v>Katy</v>
      </c>
      <c r="C3">
        <f>IF(ISNA(VLOOKUP($A3,Councils!$B$6:$AE$874,4,0)),0,VLOOKUP($A3,Councils!$B$6:$AE$874,4,0))</f>
        <v>352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IF(ISNA(VLOOKUP($A4,Councils!$B$6:$AE$874,3,0)),0,VLOOKUP($A4,Councils!$B$6:$AE$874,3,0))</f>
        <v>Katy</v>
      </c>
      <c r="C4">
        <f>IF(ISNA(VLOOKUP($A4,Councils!$B$6:$AE$874,4,0)),0,VLOOKUP($A4,Councils!$B$6:$AE$874,4,0))</f>
        <v>267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IF(ISNA(VLOOKUP($A5,Councils!$B$6:$AE$874,3,0)),0,VLOOKUP($A5,Councils!$B$6:$AE$874,3,0))</f>
        <v>Katy</v>
      </c>
      <c r="C5">
        <f>IF(ISNA(VLOOKUP($A5,Councils!$B$6:$AE$874,4,0)),0,VLOOKUP($A5,Councils!$B$6:$AE$874,4,0))</f>
        <v>161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0.66666666666666663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IF(ISNA(VLOOKUP($A6,Councils!$B$6:$AE$874,3,0)),0,VLOOKUP($A6,Councils!$B$6:$AE$874,3,0))</f>
        <v>Fulshear</v>
      </c>
      <c r="C6">
        <f>IF(ISNA(VLOOKUP($A6,Councils!$B$6:$AE$874,4,0)),0,VLOOKUP($A6,Councils!$B$6:$AE$874,4,0))</f>
        <v>241</v>
      </c>
      <c r="D6">
        <f>IF(ISNA(VLOOKUP($A6,Councils!$B$6:$AE$874,5,0)),0,VLOOKUP($A6,Councils!$B$6:$AE$874,5,0))</f>
        <v>14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15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15</v>
      </c>
      <c r="K6" s="63">
        <f>IFERROR(J6/D6,0)</f>
        <v>1.0714285714285714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3313</v>
      </c>
      <c r="B3" t="str">
        <f>IF(ISNA(VLOOKUP($A3,Councils!$B$6:$AE$874,3,0)),0,VLOOKUP($A3,Councils!$B$6:$AE$874,3,0))</f>
        <v>Sealy</v>
      </c>
      <c r="C3">
        <f>IF(ISNA(VLOOKUP($A3,Councils!$B$6:$AE$874,4,0)),0,VLOOKUP($A3,Councils!$B$6:$AE$874,4,0))</f>
        <v>196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0.36363636363636365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IF(ISNA(VLOOKUP($A4,Councils!$B$6:$AE$874,3,0)),0,VLOOKUP($A4,Councils!$B$6:$AE$874,3,0))</f>
        <v>Wallis</v>
      </c>
      <c r="C4">
        <f>IF(ISNA(VLOOKUP($A4,Councils!$B$6:$AE$874,4,0)),0,VLOOKUP($A4,Councils!$B$6:$AE$874,4,0))</f>
        <v>190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0.90909090909090906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IF(ISNA(VLOOKUP($A5,Councils!$B$6:$AE$874,3,0)),0,VLOOKUP($A5,Councils!$B$6:$AE$874,3,0))</f>
        <v>Frydek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IF(ISNA(VLOOKUP($A6,Councils!$B$6:$AE$874,3,0)),0,VLOOKUP($A6,Councils!$B$6:$AE$874,3,0))</f>
        <v>Brookshire/Pattison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198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0.45454545454545453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22</v>
      </c>
      <c r="K5" s="63">
        <f>IFERROR(J5/D5,0)</f>
        <v>3.1428571428571428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140" zoomScale="85" zoomScaleNormal="85" workbookViewId="0">
      <selection activeCell="B156" sqref="B15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758</v>
      </c>
      <c r="B1" s="66" t="s">
        <v>759</v>
      </c>
      <c r="C1" s="66" t="s">
        <v>595</v>
      </c>
      <c r="D1" s="70" t="s">
        <v>702</v>
      </c>
      <c r="E1" s="70" t="s">
        <v>615</v>
      </c>
      <c r="F1" s="69" t="s">
        <v>810</v>
      </c>
      <c r="G1" s="64" t="s">
        <v>1119</v>
      </c>
    </row>
    <row r="2" spans="1:7">
      <c r="A2">
        <v>1</v>
      </c>
      <c r="B2" t="s">
        <v>1239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1123</v>
      </c>
    </row>
    <row r="3" spans="1:7">
      <c r="A3">
        <v>2</v>
      </c>
      <c r="B3" t="s">
        <v>1240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1183</v>
      </c>
    </row>
    <row r="4" spans="1:7">
      <c r="A4">
        <v>3</v>
      </c>
      <c r="B4" t="s">
        <v>1241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1057</v>
      </c>
    </row>
    <row r="5" spans="1:7">
      <c r="A5">
        <v>4</v>
      </c>
      <c r="B5" t="s">
        <v>1242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1058</v>
      </c>
    </row>
    <row r="6" spans="1:7">
      <c r="A6">
        <v>5</v>
      </c>
      <c r="B6" t="s">
        <v>1243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1059</v>
      </c>
    </row>
    <row r="7" spans="1:7">
      <c r="A7">
        <v>6</v>
      </c>
      <c r="B7" t="s">
        <v>1244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1060</v>
      </c>
    </row>
    <row r="8" spans="1:7">
      <c r="A8">
        <v>7</v>
      </c>
      <c r="B8" t="s">
        <v>1245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1061</v>
      </c>
    </row>
    <row r="9" spans="1:7">
      <c r="A9">
        <v>8</v>
      </c>
      <c r="B9" t="s">
        <v>1246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1441</v>
      </c>
    </row>
    <row r="10" spans="1:7">
      <c r="A10">
        <v>9</v>
      </c>
      <c r="B10" t="s">
        <v>1247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1124</v>
      </c>
    </row>
    <row r="11" spans="1:7">
      <c r="A11">
        <v>10</v>
      </c>
      <c r="B11" t="s">
        <v>1248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1442</v>
      </c>
    </row>
    <row r="12" spans="1:7">
      <c r="A12">
        <v>11</v>
      </c>
      <c r="B12" t="s">
        <v>1249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1125</v>
      </c>
    </row>
    <row r="13" spans="1:7">
      <c r="A13">
        <v>14</v>
      </c>
      <c r="B13" t="s">
        <v>1250</v>
      </c>
      <c r="C13" s="68" t="s">
        <v>141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1250</v>
      </c>
      <c r="C14" s="68" t="s">
        <v>141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1251</v>
      </c>
      <c r="C15" s="68" t="s">
        <v>141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1126</v>
      </c>
    </row>
    <row r="16" spans="1:7">
      <c r="A16">
        <v>17</v>
      </c>
      <c r="B16" t="s">
        <v>1252</v>
      </c>
      <c r="C16" s="68" t="s">
        <v>141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1443</v>
      </c>
    </row>
    <row r="17" spans="1:7">
      <c r="A17">
        <v>18</v>
      </c>
      <c r="B17" t="s">
        <v>1253</v>
      </c>
      <c r="C17" s="68" t="s">
        <v>141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1127</v>
      </c>
    </row>
    <row r="18" spans="1:7">
      <c r="A18">
        <v>19</v>
      </c>
      <c r="B18" t="s">
        <v>1254</v>
      </c>
      <c r="C18" s="68" t="s">
        <v>141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1062</v>
      </c>
    </row>
    <row r="19" spans="1:7">
      <c r="A19">
        <v>20</v>
      </c>
      <c r="B19" t="s">
        <v>1255</v>
      </c>
      <c r="C19" s="68" t="s">
        <v>141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1185</v>
      </c>
    </row>
    <row r="20" spans="1:7">
      <c r="A20">
        <v>21</v>
      </c>
      <c r="B20" t="s">
        <v>1256</v>
      </c>
      <c r="C20" s="68" t="s">
        <v>141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1063</v>
      </c>
    </row>
    <row r="21" spans="1:7">
      <c r="A21">
        <v>22</v>
      </c>
      <c r="B21" t="s">
        <v>1257</v>
      </c>
      <c r="C21" s="68" t="s">
        <v>141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1186</v>
      </c>
    </row>
    <row r="22" spans="1:7">
      <c r="A22">
        <v>23</v>
      </c>
      <c r="B22" t="s">
        <v>1258</v>
      </c>
      <c r="C22" s="68" t="s">
        <v>141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1128</v>
      </c>
    </row>
    <row r="23" spans="1:7">
      <c r="A23">
        <v>24</v>
      </c>
      <c r="B23" t="s">
        <v>1259</v>
      </c>
      <c r="C23" s="68" t="s">
        <v>141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1064</v>
      </c>
    </row>
    <row r="24" spans="1:7">
      <c r="A24">
        <v>25</v>
      </c>
      <c r="B24" t="s">
        <v>1260</v>
      </c>
      <c r="C24" s="68" t="s">
        <v>141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1184</v>
      </c>
    </row>
    <row r="25" spans="1:7">
      <c r="A25">
        <v>26</v>
      </c>
      <c r="B25" t="s">
        <v>1261</v>
      </c>
      <c r="C25" s="68" t="s">
        <v>141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1444</v>
      </c>
    </row>
    <row r="26" spans="1:7">
      <c r="A26">
        <v>27</v>
      </c>
      <c r="B26" t="s">
        <v>1262</v>
      </c>
      <c r="C26" s="68" t="s">
        <v>141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1187</v>
      </c>
    </row>
    <row r="27" spans="1:7">
      <c r="A27">
        <v>28</v>
      </c>
      <c r="B27" t="s">
        <v>1263</v>
      </c>
      <c r="C27" s="68" t="s">
        <v>141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1065</v>
      </c>
    </row>
    <row r="28" spans="1:7">
      <c r="A28">
        <v>29</v>
      </c>
      <c r="B28" t="s">
        <v>1264</v>
      </c>
      <c r="C28" s="68" t="s">
        <v>141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1129</v>
      </c>
    </row>
    <row r="29" spans="1:7">
      <c r="A29">
        <v>30</v>
      </c>
      <c r="B29" t="s">
        <v>1265</v>
      </c>
      <c r="C29" s="68" t="s">
        <v>141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1188</v>
      </c>
    </row>
    <row r="30" spans="1:7">
      <c r="A30">
        <v>31</v>
      </c>
      <c r="B30" t="s">
        <v>1266</v>
      </c>
      <c r="C30" s="68" t="s">
        <v>141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1066</v>
      </c>
    </row>
    <row r="31" spans="1:7">
      <c r="A31">
        <v>32</v>
      </c>
      <c r="B31" t="s">
        <v>1267</v>
      </c>
      <c r="C31" s="68" t="s">
        <v>141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1189</v>
      </c>
    </row>
    <row r="32" spans="1:7">
      <c r="A32">
        <v>34</v>
      </c>
      <c r="B32" t="s">
        <v>1268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1190</v>
      </c>
    </row>
    <row r="33" spans="1:7">
      <c r="A33">
        <v>35</v>
      </c>
      <c r="B33" t="s">
        <v>1269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1068</v>
      </c>
    </row>
    <row r="34" spans="1:7">
      <c r="A34">
        <v>36</v>
      </c>
      <c r="B34" t="s">
        <v>1270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1445</v>
      </c>
    </row>
    <row r="35" spans="1:7">
      <c r="A35">
        <v>37</v>
      </c>
      <c r="B35" t="s">
        <v>1271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1191</v>
      </c>
    </row>
    <row r="36" spans="1:7">
      <c r="A36">
        <v>38</v>
      </c>
      <c r="B36" t="s">
        <v>1272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1069</v>
      </c>
    </row>
    <row r="37" spans="1:7">
      <c r="A37">
        <v>39</v>
      </c>
      <c r="B37" t="s">
        <v>1273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1446</v>
      </c>
    </row>
    <row r="38" spans="1:7">
      <c r="A38">
        <v>40</v>
      </c>
      <c r="B38" t="s">
        <v>1274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1067</v>
      </c>
    </row>
    <row r="39" spans="1:7">
      <c r="A39">
        <v>41</v>
      </c>
      <c r="B39" t="s">
        <v>1514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  <c r="G39" s="24" t="s">
        <v>1515</v>
      </c>
    </row>
    <row r="40" spans="1:7">
      <c r="A40">
        <v>42</v>
      </c>
      <c r="B40" t="s">
        <v>1275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1447</v>
      </c>
    </row>
    <row r="41" spans="1:7">
      <c r="A41">
        <v>43</v>
      </c>
      <c r="B41" t="s">
        <v>1276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1448</v>
      </c>
    </row>
    <row r="42" spans="1:7">
      <c r="A42">
        <v>44</v>
      </c>
      <c r="B42" t="s">
        <v>1277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1130</v>
      </c>
    </row>
    <row r="43" spans="1:7">
      <c r="A43">
        <v>45</v>
      </c>
      <c r="B43" t="s">
        <v>1278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1192</v>
      </c>
    </row>
    <row r="44" spans="1:7">
      <c r="A44">
        <v>46</v>
      </c>
      <c r="B44" t="s">
        <v>1279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1449</v>
      </c>
    </row>
    <row r="45" spans="1:7">
      <c r="A45">
        <v>47</v>
      </c>
      <c r="B45" t="s">
        <v>1280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1193</v>
      </c>
    </row>
    <row r="46" spans="1:7">
      <c r="A46">
        <v>48</v>
      </c>
      <c r="B46" t="s">
        <v>1281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1194</v>
      </c>
    </row>
    <row r="47" spans="1:7">
      <c r="A47">
        <v>49</v>
      </c>
      <c r="B47" t="s">
        <v>1282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1195</v>
      </c>
    </row>
    <row r="48" spans="1:7">
      <c r="A48">
        <v>50</v>
      </c>
      <c r="B48" t="s">
        <v>1283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1450</v>
      </c>
    </row>
    <row r="49" spans="1:7">
      <c r="A49">
        <v>51</v>
      </c>
      <c r="B49" t="s">
        <v>1284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1132</v>
      </c>
    </row>
    <row r="50" spans="1:7">
      <c r="A50">
        <v>52</v>
      </c>
      <c r="B50" t="s">
        <v>1285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1070</v>
      </c>
    </row>
    <row r="51" spans="1:7">
      <c r="A51">
        <v>53</v>
      </c>
      <c r="B51" t="s">
        <v>1286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1196</v>
      </c>
    </row>
    <row r="52" spans="1:7">
      <c r="A52">
        <v>54</v>
      </c>
      <c r="B52" t="s">
        <v>1287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1451</v>
      </c>
    </row>
    <row r="53" spans="1:7">
      <c r="A53">
        <v>55</v>
      </c>
      <c r="B53" t="s">
        <v>1288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1236</v>
      </c>
    </row>
    <row r="54" spans="1:7">
      <c r="A54">
        <v>56</v>
      </c>
      <c r="B54" t="s">
        <v>1289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1071</v>
      </c>
    </row>
    <row r="55" spans="1:7">
      <c r="A55">
        <v>57</v>
      </c>
      <c r="B55" t="s">
        <v>1290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1452</v>
      </c>
    </row>
    <row r="56" spans="1:7">
      <c r="A56">
        <v>58</v>
      </c>
      <c r="B56" t="s">
        <v>1291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1072</v>
      </c>
    </row>
    <row r="57" spans="1:7">
      <c r="A57">
        <v>59</v>
      </c>
      <c r="B57" t="s">
        <v>1292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1133</v>
      </c>
    </row>
    <row r="58" spans="1:7">
      <c r="A58">
        <v>60</v>
      </c>
      <c r="B58" t="s">
        <v>1293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1197</v>
      </c>
    </row>
    <row r="59" spans="1:7">
      <c r="A59">
        <v>61</v>
      </c>
      <c r="B59" t="s">
        <v>1294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1131</v>
      </c>
    </row>
    <row r="60" spans="1:7">
      <c r="A60">
        <v>62</v>
      </c>
      <c r="B60" t="s">
        <v>1295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1182</v>
      </c>
    </row>
    <row r="61" spans="1:7">
      <c r="A61">
        <v>63</v>
      </c>
      <c r="B61" t="s">
        <v>1296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1134</v>
      </c>
    </row>
    <row r="62" spans="1:7">
      <c r="A62">
        <v>64</v>
      </c>
      <c r="B62" t="s">
        <v>1250</v>
      </c>
      <c r="C62" s="68" t="s">
        <v>616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1297</v>
      </c>
      <c r="C63" s="68" t="s">
        <v>616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1135</v>
      </c>
    </row>
    <row r="64" spans="1:7">
      <c r="A64">
        <v>66</v>
      </c>
      <c r="B64" t="s">
        <v>1298</v>
      </c>
      <c r="C64" s="68" t="s">
        <v>616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1453</v>
      </c>
    </row>
    <row r="65" spans="1:7">
      <c r="A65">
        <v>67</v>
      </c>
      <c r="B65" t="s">
        <v>1299</v>
      </c>
      <c r="C65" s="68" t="s">
        <v>616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1198</v>
      </c>
    </row>
    <row r="66" spans="1:7">
      <c r="A66">
        <v>68</v>
      </c>
      <c r="B66" t="s">
        <v>1503</v>
      </c>
      <c r="C66" s="68" t="s">
        <v>616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1504</v>
      </c>
    </row>
    <row r="67" spans="1:7">
      <c r="A67">
        <v>69</v>
      </c>
      <c r="B67" t="s">
        <v>1300</v>
      </c>
      <c r="C67" s="68" t="s">
        <v>616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1199</v>
      </c>
    </row>
    <row r="68" spans="1:7">
      <c r="A68">
        <v>70</v>
      </c>
      <c r="B68" t="s">
        <v>1301</v>
      </c>
      <c r="C68" s="68" t="s">
        <v>616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1200</v>
      </c>
    </row>
    <row r="69" spans="1:7">
      <c r="A69">
        <v>71</v>
      </c>
      <c r="B69" t="s">
        <v>1302</v>
      </c>
      <c r="C69" s="68" t="s">
        <v>616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1454</v>
      </c>
    </row>
    <row r="70" spans="1:7">
      <c r="A70">
        <v>72</v>
      </c>
      <c r="B70" t="s">
        <v>1303</v>
      </c>
      <c r="C70" s="68" t="s">
        <v>616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1455</v>
      </c>
    </row>
    <row r="71" spans="1:7">
      <c r="A71">
        <v>73</v>
      </c>
      <c r="B71" t="s">
        <v>1304</v>
      </c>
      <c r="C71" s="68" t="s">
        <v>616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1136</v>
      </c>
    </row>
    <row r="72" spans="1:7">
      <c r="A72">
        <v>74</v>
      </c>
      <c r="B72" t="s">
        <v>1305</v>
      </c>
      <c r="C72" s="68" t="s">
        <v>616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1201</v>
      </c>
    </row>
    <row r="73" spans="1:7">
      <c r="A73">
        <v>75</v>
      </c>
      <c r="B73" t="s">
        <v>1306</v>
      </c>
      <c r="C73" s="68" t="s">
        <v>616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1202</v>
      </c>
    </row>
    <row r="74" spans="1:7">
      <c r="A74">
        <v>76</v>
      </c>
      <c r="B74" t="s">
        <v>1307</v>
      </c>
      <c r="C74" s="68" t="s">
        <v>616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1074</v>
      </c>
    </row>
    <row r="75" spans="1:7">
      <c r="A75">
        <v>77</v>
      </c>
      <c r="B75" t="s">
        <v>1250</v>
      </c>
      <c r="C75" s="68" t="s">
        <v>616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1308</v>
      </c>
      <c r="C76" s="68" t="s">
        <v>616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1137</v>
      </c>
    </row>
    <row r="77" spans="1:7">
      <c r="A77">
        <v>79</v>
      </c>
      <c r="B77" t="s">
        <v>1309</v>
      </c>
      <c r="C77" s="68" t="s">
        <v>616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1456</v>
      </c>
    </row>
    <row r="78" spans="1:7">
      <c r="A78">
        <v>80</v>
      </c>
      <c r="B78" t="s">
        <v>1310</v>
      </c>
      <c r="C78" s="68" t="s">
        <v>616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1457</v>
      </c>
    </row>
    <row r="79" spans="1:7">
      <c r="A79">
        <v>81</v>
      </c>
      <c r="B79" t="s">
        <v>1311</v>
      </c>
      <c r="C79" s="68" t="s">
        <v>616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1458</v>
      </c>
    </row>
    <row r="80" spans="1:7">
      <c r="A80">
        <v>82</v>
      </c>
      <c r="B80" t="s">
        <v>1312</v>
      </c>
      <c r="C80" s="68" t="s">
        <v>616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1459</v>
      </c>
    </row>
    <row r="81" spans="1:7" ht="15.75" customHeight="1">
      <c r="A81">
        <v>83</v>
      </c>
      <c r="B81" t="s">
        <v>1250</v>
      </c>
      <c r="C81" s="68" t="s">
        <v>616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1313</v>
      </c>
      <c r="C82" s="68" t="s">
        <v>616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1460</v>
      </c>
    </row>
    <row r="83" spans="1:7">
      <c r="A83">
        <v>85</v>
      </c>
      <c r="B83" t="s">
        <v>1314</v>
      </c>
      <c r="C83" s="68" t="s">
        <v>616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1138</v>
      </c>
    </row>
    <row r="84" spans="1:7">
      <c r="A84">
        <v>86</v>
      </c>
      <c r="B84" t="s">
        <v>1315</v>
      </c>
      <c r="C84" s="68" t="s">
        <v>616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1139</v>
      </c>
    </row>
    <row r="85" spans="1:7">
      <c r="A85">
        <v>87</v>
      </c>
      <c r="B85" t="s">
        <v>1316</v>
      </c>
      <c r="C85" s="68" t="s">
        <v>616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1461</v>
      </c>
    </row>
    <row r="86" spans="1:7">
      <c r="A86">
        <v>88</v>
      </c>
      <c r="B86" t="s">
        <v>1317</v>
      </c>
      <c r="C86" s="68" t="s">
        <v>616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1462</v>
      </c>
    </row>
    <row r="87" spans="1:7">
      <c r="A87">
        <v>89</v>
      </c>
      <c r="B87" t="s">
        <v>1318</v>
      </c>
      <c r="C87" s="68" t="s">
        <v>616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1463</v>
      </c>
    </row>
    <row r="88" spans="1:7">
      <c r="A88">
        <v>90</v>
      </c>
      <c r="B88" t="s">
        <v>1319</v>
      </c>
      <c r="C88" s="68" t="s">
        <v>616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1076</v>
      </c>
    </row>
    <row r="89" spans="1:7">
      <c r="A89">
        <v>91</v>
      </c>
      <c r="B89" t="s">
        <v>1320</v>
      </c>
      <c r="C89" s="68" t="s">
        <v>616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1140</v>
      </c>
    </row>
    <row r="90" spans="1:7">
      <c r="A90">
        <v>92</v>
      </c>
      <c r="B90" t="s">
        <v>1321</v>
      </c>
      <c r="C90" s="68" t="s">
        <v>616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1077</v>
      </c>
    </row>
    <row r="91" spans="1:7">
      <c r="A91">
        <v>93</v>
      </c>
      <c r="B91" t="s">
        <v>1322</v>
      </c>
      <c r="C91" s="68" t="s">
        <v>616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1141</v>
      </c>
    </row>
    <row r="92" spans="1:7">
      <c r="A92">
        <v>94</v>
      </c>
      <c r="B92" t="s">
        <v>1323</v>
      </c>
      <c r="C92" s="68" t="s">
        <v>616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1464</v>
      </c>
    </row>
    <row r="93" spans="1:7">
      <c r="A93">
        <v>95</v>
      </c>
      <c r="B93" t="s">
        <v>1324</v>
      </c>
      <c r="C93" s="68" t="s">
        <v>616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1078</v>
      </c>
    </row>
    <row r="94" spans="1:7">
      <c r="A94">
        <v>96</v>
      </c>
      <c r="B94" t="s">
        <v>1325</v>
      </c>
      <c r="C94" s="68" t="s">
        <v>616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1142</v>
      </c>
    </row>
    <row r="95" spans="1:7">
      <c r="A95">
        <v>97</v>
      </c>
      <c r="B95" t="s">
        <v>1250</v>
      </c>
      <c r="C95" s="68" t="s">
        <v>616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1326</v>
      </c>
      <c r="C96" s="68" t="s">
        <v>616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1079</v>
      </c>
    </row>
    <row r="97" spans="1:7">
      <c r="A97">
        <v>99</v>
      </c>
      <c r="B97" t="s">
        <v>1327</v>
      </c>
      <c r="C97" s="68" t="s">
        <v>616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1465</v>
      </c>
    </row>
    <row r="98" spans="1:7">
      <c r="A98">
        <v>100</v>
      </c>
      <c r="B98" t="s">
        <v>1328</v>
      </c>
      <c r="C98" s="68" t="s">
        <v>616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1203</v>
      </c>
    </row>
    <row r="99" spans="1:7">
      <c r="A99">
        <v>101</v>
      </c>
      <c r="B99" t="s">
        <v>1329</v>
      </c>
      <c r="C99" s="68" t="s">
        <v>616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1073</v>
      </c>
    </row>
    <row r="100" spans="1:7">
      <c r="A100">
        <v>102</v>
      </c>
      <c r="B100" t="s">
        <v>1330</v>
      </c>
      <c r="C100" s="68" t="s">
        <v>616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1075</v>
      </c>
    </row>
    <row r="101" spans="1:7">
      <c r="A101">
        <v>103</v>
      </c>
      <c r="B101" t="s">
        <v>1331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1204</v>
      </c>
    </row>
    <row r="102" spans="1:7">
      <c r="A102">
        <v>104</v>
      </c>
      <c r="B102" t="s">
        <v>1332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1206</v>
      </c>
    </row>
    <row r="103" spans="1:7">
      <c r="A103">
        <v>105</v>
      </c>
      <c r="B103" t="s">
        <v>1333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1143</v>
      </c>
    </row>
    <row r="104" spans="1:7">
      <c r="A104">
        <v>106</v>
      </c>
      <c r="B104" t="s">
        <v>1334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1081</v>
      </c>
    </row>
    <row r="105" spans="1:7">
      <c r="A105">
        <v>107</v>
      </c>
      <c r="B105" t="s">
        <v>1335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1082</v>
      </c>
    </row>
    <row r="106" spans="1:7">
      <c r="A106">
        <v>108</v>
      </c>
      <c r="B106" t="s">
        <v>1336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1083</v>
      </c>
    </row>
    <row r="107" spans="1:7">
      <c r="A107">
        <v>109</v>
      </c>
      <c r="B107" t="s">
        <v>1337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1084</v>
      </c>
    </row>
    <row r="108" spans="1:7">
      <c r="A108">
        <v>110</v>
      </c>
      <c r="B108" t="s">
        <v>1338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1085</v>
      </c>
    </row>
    <row r="109" spans="1:7">
      <c r="A109">
        <v>111</v>
      </c>
      <c r="B109" t="s">
        <v>1339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1205</v>
      </c>
    </row>
    <row r="110" spans="1:7">
      <c r="A110">
        <v>112</v>
      </c>
      <c r="B110" t="s">
        <v>1340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1466</v>
      </c>
    </row>
    <row r="111" spans="1:7">
      <c r="A111">
        <v>113</v>
      </c>
      <c r="B111" t="s">
        <v>1341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1086</v>
      </c>
    </row>
    <row r="112" spans="1:7">
      <c r="A112">
        <v>114</v>
      </c>
      <c r="B112" t="s">
        <v>1342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1207</v>
      </c>
    </row>
    <row r="113" spans="1:7">
      <c r="A113">
        <v>115</v>
      </c>
      <c r="B113" t="s">
        <v>1343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1208</v>
      </c>
    </row>
    <row r="114" spans="1:7">
      <c r="A114">
        <v>116</v>
      </c>
      <c r="B114" t="s">
        <v>1344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1087</v>
      </c>
    </row>
    <row r="115" spans="1:7">
      <c r="A115">
        <v>117</v>
      </c>
      <c r="B115" t="s">
        <v>1345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1467</v>
      </c>
    </row>
    <row r="116" spans="1:7">
      <c r="A116">
        <v>118</v>
      </c>
      <c r="B116" t="s">
        <v>1346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1080</v>
      </c>
    </row>
    <row r="117" spans="1:7">
      <c r="A117">
        <v>121</v>
      </c>
      <c r="B117" t="s">
        <v>1347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1468</v>
      </c>
    </row>
    <row r="118" spans="1:7">
      <c r="A118">
        <v>122</v>
      </c>
      <c r="B118" t="s">
        <v>1348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1469</v>
      </c>
    </row>
    <row r="119" spans="1:7">
      <c r="A119">
        <v>123</v>
      </c>
      <c r="B119" t="s">
        <v>1349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1145</v>
      </c>
    </row>
    <row r="120" spans="1:7">
      <c r="A120">
        <v>124</v>
      </c>
      <c r="B120" t="s">
        <v>1350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1088</v>
      </c>
    </row>
    <row r="121" spans="1:7">
      <c r="A121">
        <v>125</v>
      </c>
      <c r="B121" t="s">
        <v>1351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1144</v>
      </c>
    </row>
    <row r="122" spans="1:7">
      <c r="A122">
        <v>126</v>
      </c>
      <c r="B122" t="s">
        <v>1352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1210</v>
      </c>
    </row>
    <row r="123" spans="1:7">
      <c r="A123">
        <v>127</v>
      </c>
      <c r="B123" t="s">
        <v>1353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1209</v>
      </c>
    </row>
    <row r="124" spans="1:7">
      <c r="A124">
        <v>131</v>
      </c>
      <c r="B124" t="s">
        <v>1354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1211</v>
      </c>
    </row>
    <row r="125" spans="1:7">
      <c r="A125">
        <v>132</v>
      </c>
      <c r="B125" t="s">
        <v>1355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1090</v>
      </c>
    </row>
    <row r="126" spans="1:7">
      <c r="A126">
        <v>133</v>
      </c>
      <c r="B126" t="s">
        <v>1505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1506</v>
      </c>
    </row>
    <row r="127" spans="1:7">
      <c r="A127">
        <v>134</v>
      </c>
      <c r="B127" t="s">
        <v>1356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1091</v>
      </c>
    </row>
    <row r="128" spans="1:7">
      <c r="A128">
        <v>135</v>
      </c>
      <c r="B128" t="s">
        <v>1357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1212</v>
      </c>
    </row>
    <row r="129" spans="1:7">
      <c r="A129">
        <v>136</v>
      </c>
      <c r="B129" t="s">
        <v>1358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1146</v>
      </c>
    </row>
    <row r="130" spans="1:7">
      <c r="A130">
        <v>137</v>
      </c>
      <c r="B130" t="s">
        <v>1359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1213</v>
      </c>
    </row>
    <row r="131" spans="1:7">
      <c r="A131">
        <v>138</v>
      </c>
      <c r="B131" t="s">
        <v>1360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1470</v>
      </c>
    </row>
    <row r="132" spans="1:7">
      <c r="A132">
        <v>139</v>
      </c>
      <c r="B132" t="s">
        <v>1361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1471</v>
      </c>
    </row>
    <row r="133" spans="1:7">
      <c r="A133">
        <v>141</v>
      </c>
      <c r="B133" t="s">
        <v>1362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1214</v>
      </c>
    </row>
    <row r="134" spans="1:7">
      <c r="A134">
        <v>142</v>
      </c>
      <c r="B134" t="s">
        <v>1363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1472</v>
      </c>
    </row>
    <row r="135" spans="1:7">
      <c r="A135">
        <v>143</v>
      </c>
      <c r="B135" t="s">
        <v>1364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1092</v>
      </c>
    </row>
    <row r="136" spans="1:7">
      <c r="A136">
        <v>144</v>
      </c>
      <c r="B136" t="s">
        <v>1365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1147</v>
      </c>
    </row>
    <row r="137" spans="1:7">
      <c r="A137">
        <v>145</v>
      </c>
      <c r="B137" t="s">
        <v>1366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1097</v>
      </c>
    </row>
    <row r="138" spans="1:7">
      <c r="A138">
        <v>146</v>
      </c>
      <c r="B138" t="s">
        <v>1367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1093</v>
      </c>
    </row>
    <row r="139" spans="1:7">
      <c r="A139">
        <v>147</v>
      </c>
      <c r="B139" t="s">
        <v>1368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1215</v>
      </c>
    </row>
    <row r="140" spans="1:7">
      <c r="A140">
        <v>148</v>
      </c>
      <c r="B140" t="s">
        <v>1369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1148</v>
      </c>
    </row>
    <row r="141" spans="1:7">
      <c r="A141">
        <v>149</v>
      </c>
      <c r="B141" t="s">
        <v>1370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1473</v>
      </c>
    </row>
    <row r="142" spans="1:7">
      <c r="A142">
        <v>150</v>
      </c>
      <c r="B142" t="s">
        <v>1371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1474</v>
      </c>
    </row>
    <row r="143" spans="1:7">
      <c r="A143">
        <v>151</v>
      </c>
      <c r="B143" t="s">
        <v>1372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1216</v>
      </c>
    </row>
    <row r="144" spans="1:7">
      <c r="A144">
        <v>152</v>
      </c>
      <c r="B144" t="s">
        <v>1373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1094</v>
      </c>
    </row>
    <row r="145" spans="1:7">
      <c r="A145">
        <v>153</v>
      </c>
      <c r="B145" t="s">
        <v>1374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1095</v>
      </c>
    </row>
    <row r="146" spans="1:7">
      <c r="A146">
        <v>154</v>
      </c>
      <c r="B146" t="s">
        <v>1375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1475</v>
      </c>
    </row>
    <row r="147" spans="1:7">
      <c r="A147">
        <v>155</v>
      </c>
      <c r="B147" t="s">
        <v>1376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1217</v>
      </c>
    </row>
    <row r="148" spans="1:7">
      <c r="A148">
        <v>156</v>
      </c>
      <c r="B148" t="s">
        <v>1377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1096</v>
      </c>
    </row>
    <row r="149" spans="1:7">
      <c r="A149">
        <v>157</v>
      </c>
      <c r="B149" t="s">
        <v>1378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1218</v>
      </c>
    </row>
    <row r="150" spans="1:7">
      <c r="A150">
        <v>158</v>
      </c>
      <c r="B150" t="s">
        <v>1379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1476</v>
      </c>
    </row>
    <row r="151" spans="1:7">
      <c r="A151">
        <v>159</v>
      </c>
      <c r="B151" t="s">
        <v>1507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1508</v>
      </c>
    </row>
    <row r="152" spans="1:7">
      <c r="A152">
        <v>160</v>
      </c>
      <c r="B152" t="s">
        <v>1250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1380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1477</v>
      </c>
    </row>
    <row r="154" spans="1:7">
      <c r="A154">
        <v>162</v>
      </c>
      <c r="B154" t="s">
        <v>1381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1174</v>
      </c>
    </row>
    <row r="155" spans="1:7">
      <c r="A155">
        <v>166</v>
      </c>
      <c r="B155" t="s">
        <v>1382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1219</v>
      </c>
    </row>
    <row r="156" spans="1:7">
      <c r="A156">
        <v>167</v>
      </c>
      <c r="B156" t="s">
        <v>1383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1220</v>
      </c>
    </row>
    <row r="157" spans="1:7">
      <c r="A157">
        <v>168</v>
      </c>
      <c r="B157" t="s">
        <v>1250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1384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1221</v>
      </c>
    </row>
    <row r="159" spans="1:7">
      <c r="A159">
        <v>170</v>
      </c>
      <c r="B159" t="s">
        <v>1509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1510</v>
      </c>
    </row>
    <row r="160" spans="1:7">
      <c r="A160">
        <v>171</v>
      </c>
      <c r="B160" t="s">
        <v>1385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1478</v>
      </c>
    </row>
    <row r="161" spans="1:7">
      <c r="A161">
        <v>172</v>
      </c>
      <c r="B161" t="s">
        <v>1386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1479</v>
      </c>
    </row>
    <row r="162" spans="1:7">
      <c r="A162">
        <v>173</v>
      </c>
      <c r="B162" t="s">
        <v>1387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1098</v>
      </c>
    </row>
    <row r="163" spans="1:7">
      <c r="A163">
        <v>174</v>
      </c>
      <c r="B163" t="s">
        <v>1388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1149</v>
      </c>
    </row>
    <row r="164" spans="1:7">
      <c r="A164">
        <v>175</v>
      </c>
      <c r="B164" t="s">
        <v>1389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1099</v>
      </c>
    </row>
    <row r="165" spans="1:7">
      <c r="A165">
        <v>176</v>
      </c>
      <c r="B165" t="s">
        <v>1250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1511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1512</v>
      </c>
    </row>
    <row r="167" spans="1:7">
      <c r="A167">
        <v>178</v>
      </c>
      <c r="B167" t="s">
        <v>1250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1390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1222</v>
      </c>
    </row>
    <row r="169" spans="1:7">
      <c r="A169">
        <v>180</v>
      </c>
      <c r="B169" t="s">
        <v>1250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1391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1480</v>
      </c>
    </row>
    <row r="171" spans="1:7">
      <c r="A171">
        <v>187</v>
      </c>
      <c r="B171" t="s">
        <v>1250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1392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1100</v>
      </c>
    </row>
    <row r="173" spans="1:7">
      <c r="A173">
        <v>189</v>
      </c>
      <c r="B173" t="s">
        <v>1393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1101</v>
      </c>
    </row>
    <row r="174" spans="1:7">
      <c r="A174">
        <v>190</v>
      </c>
      <c r="B174" t="s">
        <v>1394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1481</v>
      </c>
    </row>
    <row r="175" spans="1:7">
      <c r="A175">
        <v>191</v>
      </c>
      <c r="B175" t="s">
        <v>1395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1482</v>
      </c>
    </row>
    <row r="176" spans="1:7">
      <c r="A176">
        <v>192</v>
      </c>
      <c r="B176" t="s">
        <v>1396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1150</v>
      </c>
    </row>
    <row r="177" spans="1:7">
      <c r="A177">
        <v>193</v>
      </c>
      <c r="B177" t="s">
        <v>1397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1102</v>
      </c>
    </row>
    <row r="178" spans="1:7">
      <c r="A178">
        <v>196</v>
      </c>
      <c r="B178" t="s">
        <v>1398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1103</v>
      </c>
    </row>
    <row r="179" spans="1:7">
      <c r="A179">
        <v>197</v>
      </c>
      <c r="B179" t="s">
        <v>1250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1399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1151</v>
      </c>
    </row>
    <row r="181" spans="1:7">
      <c r="A181">
        <v>199</v>
      </c>
      <c r="B181" t="s">
        <v>1400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1104</v>
      </c>
    </row>
    <row r="182" spans="1:7">
      <c r="A182">
        <v>200</v>
      </c>
      <c r="B182" t="s">
        <v>1401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1105</v>
      </c>
    </row>
    <row r="183" spans="1:7">
      <c r="A183">
        <v>201</v>
      </c>
      <c r="B183" t="s">
        <v>1250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1402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1107</v>
      </c>
    </row>
    <row r="185" spans="1:7">
      <c r="A185">
        <v>207</v>
      </c>
      <c r="B185" t="s">
        <v>1403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1483</v>
      </c>
    </row>
    <row r="186" spans="1:7">
      <c r="A186">
        <v>208</v>
      </c>
      <c r="B186" t="s">
        <v>1404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1223</v>
      </c>
    </row>
    <row r="187" spans="1:7">
      <c r="A187">
        <v>209</v>
      </c>
      <c r="B187" t="s">
        <v>1405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1224</v>
      </c>
    </row>
    <row r="188" spans="1:7">
      <c r="A188">
        <v>210</v>
      </c>
      <c r="B188" t="s">
        <v>1406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1106</v>
      </c>
    </row>
    <row r="189" spans="1:7">
      <c r="A189">
        <v>211</v>
      </c>
      <c r="B189" t="s">
        <v>1407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1225</v>
      </c>
    </row>
    <row r="190" spans="1:7">
      <c r="A190">
        <v>212</v>
      </c>
      <c r="B190" t="s">
        <v>1408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1484</v>
      </c>
    </row>
    <row r="191" spans="1:7">
      <c r="A191">
        <v>213</v>
      </c>
      <c r="B191" t="s">
        <v>1409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1226</v>
      </c>
    </row>
    <row r="192" spans="1:7">
      <c r="A192">
        <v>214</v>
      </c>
      <c r="B192" t="s">
        <v>1410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1485</v>
      </c>
    </row>
    <row r="193" spans="1:7">
      <c r="A193">
        <v>215</v>
      </c>
      <c r="B193" t="s">
        <v>1411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1486</v>
      </c>
    </row>
    <row r="194" spans="1:7">
      <c r="A194">
        <v>216</v>
      </c>
      <c r="B194" t="s">
        <v>1412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1227</v>
      </c>
    </row>
    <row r="195" spans="1:7">
      <c r="A195">
        <v>217</v>
      </c>
      <c r="B195" t="s">
        <v>1413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1108</v>
      </c>
    </row>
    <row r="196" spans="1:7">
      <c r="A196">
        <v>218</v>
      </c>
      <c r="B196" t="s">
        <v>1414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1109</v>
      </c>
    </row>
    <row r="197" spans="1:7">
      <c r="A197">
        <v>219</v>
      </c>
      <c r="B197" t="s">
        <v>1415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1110</v>
      </c>
    </row>
    <row r="198" spans="1:7">
      <c r="A198">
        <v>221</v>
      </c>
      <c r="B198" t="s">
        <v>1416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1111</v>
      </c>
    </row>
    <row r="199" spans="1:7">
      <c r="A199">
        <v>222</v>
      </c>
      <c r="B199" t="s">
        <v>1417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1112</v>
      </c>
    </row>
    <row r="200" spans="1:7">
      <c r="A200">
        <v>223</v>
      </c>
      <c r="B200" t="s">
        <v>1418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1487</v>
      </c>
    </row>
    <row r="201" spans="1:7">
      <c r="A201">
        <v>224</v>
      </c>
      <c r="B201" t="s">
        <v>1419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1113</v>
      </c>
    </row>
    <row r="202" spans="1:7">
      <c r="A202">
        <v>225</v>
      </c>
      <c r="B202" t="s">
        <v>1420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1152</v>
      </c>
    </row>
    <row r="203" spans="1:7">
      <c r="A203">
        <v>226</v>
      </c>
      <c r="B203" t="s">
        <v>1421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1488</v>
      </c>
    </row>
    <row r="204" spans="1:7">
      <c r="A204">
        <v>227</v>
      </c>
      <c r="B204" t="s">
        <v>1422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1114</v>
      </c>
    </row>
    <row r="205" spans="1:7">
      <c r="A205">
        <v>228</v>
      </c>
      <c r="B205" t="s">
        <v>1423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1115</v>
      </c>
    </row>
    <row r="206" spans="1:7">
      <c r="A206">
        <v>229</v>
      </c>
      <c r="B206" t="s">
        <v>1424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1116</v>
      </c>
    </row>
    <row r="207" spans="1:7">
      <c r="A207">
        <v>230</v>
      </c>
      <c r="B207" t="s">
        <v>1425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1228</v>
      </c>
    </row>
    <row r="208" spans="1:7">
      <c r="A208">
        <v>231</v>
      </c>
      <c r="B208" t="s">
        <v>1426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1229</v>
      </c>
    </row>
    <row r="209" spans="1:7">
      <c r="A209">
        <v>232</v>
      </c>
      <c r="B209" t="s">
        <v>1427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1489</v>
      </c>
    </row>
    <row r="210" spans="1:7">
      <c r="A210">
        <v>233</v>
      </c>
      <c r="B210" t="s">
        <v>1428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1153</v>
      </c>
    </row>
    <row r="211" spans="1:7">
      <c r="A211">
        <v>234</v>
      </c>
      <c r="B211" t="s">
        <v>1429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1490</v>
      </c>
    </row>
    <row r="212" spans="1:7">
      <c r="A212">
        <v>235</v>
      </c>
      <c r="B212" t="s">
        <v>1430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1491</v>
      </c>
    </row>
    <row r="213" spans="1:7">
      <c r="A213">
        <v>236</v>
      </c>
      <c r="B213" t="s">
        <v>1431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1117</v>
      </c>
    </row>
    <row r="214" spans="1:7">
      <c r="A214">
        <v>237</v>
      </c>
      <c r="B214" t="s">
        <v>1432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1492</v>
      </c>
    </row>
    <row r="215" spans="1:7">
      <c r="A215">
        <v>238</v>
      </c>
      <c r="B215" t="s">
        <v>1433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1230</v>
      </c>
    </row>
    <row r="216" spans="1:7">
      <c r="A216">
        <v>239</v>
      </c>
      <c r="B216" t="s">
        <v>1434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1493</v>
      </c>
    </row>
    <row r="217" spans="1:7">
      <c r="A217">
        <v>241</v>
      </c>
      <c r="B217" t="s">
        <v>1435</v>
      </c>
      <c r="C217" s="68" t="s">
        <v>148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1231</v>
      </c>
    </row>
    <row r="218" spans="1:7">
      <c r="A218">
        <v>242</v>
      </c>
      <c r="B218" t="s">
        <v>1436</v>
      </c>
      <c r="C218" s="68" t="s">
        <v>148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1155</v>
      </c>
    </row>
    <row r="219" spans="1:7">
      <c r="A219">
        <v>243</v>
      </c>
      <c r="B219" t="s">
        <v>1437</v>
      </c>
      <c r="C219" s="68" t="s">
        <v>148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1494</v>
      </c>
    </row>
    <row r="220" spans="1:7">
      <c r="A220" s="309">
        <v>244</v>
      </c>
      <c r="B220" s="65" t="s">
        <v>1250</v>
      </c>
      <c r="C220" s="68" t="s">
        <v>148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1438</v>
      </c>
      <c r="C221" s="68" t="s">
        <v>148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1495</v>
      </c>
    </row>
    <row r="222" spans="1:7">
      <c r="A222" s="65">
        <v>246</v>
      </c>
      <c r="B222" s="65" t="s">
        <v>1439</v>
      </c>
      <c r="C222" s="65" t="s">
        <v>148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1118</v>
      </c>
    </row>
    <row r="223" spans="1:7">
      <c r="A223" s="65">
        <v>247</v>
      </c>
      <c r="B223" s="65" t="s">
        <v>1440</v>
      </c>
      <c r="C223" s="65" t="s">
        <v>148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1496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  <hyperlink ref="G39" r:id="rId13" xr:uid="{F887276A-9179-48FF-85E0-B412998C6A8B}"/>
  </hyperlinks>
  <pageMargins left="0.7" right="0.7" top="0.75" bottom="0.75" header="0.3" footer="0.3"/>
  <pageSetup orientation="portrait" horizontalDpi="200" verticalDpi="200" r:id="rId1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2917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97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6826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7136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302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6.6666666666666666E-2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565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2</v>
      </c>
      <c r="P5">
        <f>IF(ISNA(VLOOKUP($A5,Councils!$B$6:$AE$874,17,0)),0,VLOOKUP($A5,Councils!$B$6:$AE$874,17,0))</f>
        <v>-2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138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0.625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13629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6878</v>
      </c>
      <c r="B3" t="str">
        <f>IF(ISNA(VLOOKUP($A3,Councils!$B$6:$AE$874,3,0)),0,VLOOKUP($A3,Councils!$B$6:$AE$874,3,0))</f>
        <v>Humble</v>
      </c>
      <c r="C3">
        <f>IF(ISNA(VLOOKUP($A3,Councils!$B$6:$AE$874,4,0)),0,VLOOKUP($A3,Councils!$B$6:$AE$874,4,0))</f>
        <v>408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12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12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4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4</v>
      </c>
      <c r="Q3">
        <f>IF(ISNA(VLOOKUP($A3,Councils!$B$6:$AE$874,18,0)),0,VLOOKUP($A3,Councils!$B$6:$AE$874,18,0))</f>
        <v>8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6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IF(ISNA(VLOOKUP($A4,Councils!$B$6:$AE$874,3,0)),0,VLOOKUP($A4,Councils!$B$6:$AE$874,3,0))</f>
        <v>Huffman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IF(ISNA(VLOOKUP($A5,Councils!$B$6:$AE$874,3,0)),0,VLOOKUP($A5,Councils!$B$6:$AE$874,3,0))</f>
        <v>Kingwood</v>
      </c>
      <c r="C5">
        <f>IF(ISNA(VLOOKUP($A5,Councils!$B$6:$AE$874,4,0)),0,VLOOKUP($A5,Councils!$B$6:$AE$874,4,0))</f>
        <v>287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14</v>
      </c>
      <c r="K5" s="63">
        <f>IFERROR(J5/D5,0)</f>
        <v>0.93333333333333335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IF(ISNA(VLOOKUP($A6,Councils!$B$6:$AE$874,3,0)),0,VLOOKUP($A6,Councils!$B$6:$AE$874,3,0))</f>
        <v>New Caney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6557</v>
      </c>
      <c r="B3" t="str">
        <f>IF(ISNA(VLOOKUP($A3,Councils!$B$6:$AE$874,3,0)),0,VLOOKUP($A3,Councils!$B$6:$AE$874,3,0))</f>
        <v>Spring</v>
      </c>
      <c r="C3">
        <f>IF(ISNA(VLOOKUP($A3,Councils!$B$6:$AE$874,4,0)),0,VLOOKUP($A3,Councils!$B$6:$AE$874,4,0))</f>
        <v>255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1.2857142857142858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294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IF(ISNA(VLOOKUP($A5,Councils!$B$6:$AE$874,3,0)),0,VLOOKUP($A5,Councils!$B$6:$AE$874,3,0))</f>
        <v>Spring</v>
      </c>
      <c r="C5">
        <f>IF(ISNA(VLOOKUP($A5,Councils!$B$6:$AE$874,4,0)),0,VLOOKUP($A5,Councils!$B$6:$AE$874,4,0))</f>
        <v>214</v>
      </c>
      <c r="D5">
        <f>IF(ISNA(VLOOKUP($A5,Councils!$B$6:$AE$874,5,0)),0,VLOOKUP($A5,Councils!$B$6:$AE$874,5,0))</f>
        <v>13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21</v>
      </c>
      <c r="K5" s="63">
        <f>IFERROR(J5/D5,0)</f>
        <v>1.6153846153846154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IF(ISNA(VLOOKUP($A6,Councils!$B$6:$AE$874,3,0)),0,VLOOKUP($A6,Councils!$B$6:$AE$874,3,0))</f>
        <v>The Woodlands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6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6</v>
      </c>
      <c r="H6">
        <f>IF(ISNA(VLOOKUP($A6,Councils!$B$6:$AE$874,9,0)),0,VLOOKUP($A6,Councils!$B$6:$AE$874,9,0))</f>
        <v>18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18</v>
      </c>
      <c r="K6" s="63">
        <f>IFERROR(J6/D6,0)</f>
        <v>2.5714285714285716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6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5921</v>
      </c>
      <c r="B3" t="str">
        <f>IF(ISNA(VLOOKUP($A3,Councils!$B$6:$AE$874,3,0)),0,VLOOKUP($A3,Councils!$B$6:$AE$874,3,0))</f>
        <v>New Waverly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IF(ISNA(VLOOKUP($A4,Councils!$B$6:$AE$874,3,0)),0,VLOOKUP($A4,Councils!$B$6:$AE$874,3,0))</f>
        <v>The Woodlands</v>
      </c>
      <c r="C4">
        <f>IF(ISNA(VLOOKUP($A4,Councils!$B$6:$AE$874,4,0)),0,VLOOKUP($A4,Councils!$B$6:$AE$874,4,0))</f>
        <v>350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1048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4054</v>
      </c>
      <c r="B3" t="str">
        <f>IF(ISNA(VLOOKUP($A3,Councils!$B$6:$AE$874,3,0)),0,VLOOKUP($A3,Councils!$B$6:$AE$874,3,0))</f>
        <v>Anderson</v>
      </c>
      <c r="C3">
        <f>IF(ISNA(VLOOKUP($A3,Councils!$B$6:$AE$874,4,0)),0,VLOOKUP($A3,Councils!$B$6:$AE$874,4,0))</f>
        <v>148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IF(ISNA(VLOOKUP($A4,Councils!$B$6:$AE$874,3,0)),0,VLOOKUP($A4,Councils!$B$6:$AE$874,3,0))</f>
        <v>Navasota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IF(ISNA(VLOOKUP($A5,Councils!$B$6:$AE$874,3,0)),0,VLOOKUP($A5,Councils!$B$6:$AE$874,3,0))</f>
        <v>Magnolia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4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8482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368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IF(ISNA(VLOOKUP($A5,Councils!$B$6:$AE$874,3,0)),0,VLOOKUP($A5,Councils!$B$6:$AE$874,3,0))</f>
        <v>Tomball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12474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1172</v>
      </c>
      <c r="F1" s="72" t="s">
        <v>718</v>
      </c>
      <c r="G1" s="72" t="s">
        <v>717</v>
      </c>
      <c r="H1" s="72" t="s">
        <v>719</v>
      </c>
      <c r="I1" s="72" t="s">
        <v>720</v>
      </c>
      <c r="J1" s="72" t="s">
        <v>721</v>
      </c>
      <c r="K1" s="72" t="s">
        <v>722</v>
      </c>
      <c r="L1" s="72" t="s">
        <v>723</v>
      </c>
      <c r="M1" s="73" t="s">
        <v>807</v>
      </c>
      <c r="N1" s="71" t="s">
        <v>820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ROUND(SUMIF(Councils!$C$6:$C$873,$A2,Councils!$E$6:$E$873),0)</f>
        <v>164</v>
      </c>
      <c r="F2">
        <f ca="1">ROUND(SUMIF(Councils!$C$6:$C$873,$A2,Councils!$F$6:$F$816)*0.7,0)</f>
        <v>11</v>
      </c>
      <c r="G2">
        <f ca="1">ROUND(SUMIF(Councils!$C$6:$C$873,$A2,Councils!$G$6:$G$816)*0.7,0)</f>
        <v>0</v>
      </c>
      <c r="H2">
        <f ca="1">ROUND(SUMIF(Councils!$C$6:$C$873,$A2,Councils!$H$6:$H$816)*0.7,0)</f>
        <v>0</v>
      </c>
      <c r="I2">
        <f ca="1">ROUND(SUMIF(Councils!$C$6:$C$873,$A2,Councils!$I$6:$I$816)*0.7,0)</f>
        <v>0</v>
      </c>
      <c r="J2">
        <f ca="1">ROUND(SUMIF(Councils!$C$6:$C$873,$A2,Councils!$J$6:$J$816)*0.7,0)</f>
        <v>9</v>
      </c>
      <c r="K2">
        <f ca="1">ROUND(SUMIF(Councils!$C$6:$C$873,$A2,Councils!$K$6:$K$816)*0.7,0)</f>
        <v>0</v>
      </c>
      <c r="L2">
        <f ca="1">ROUND(SUMIF(Councils!$C$6:$C$873,$A2,Councils!$L$6:$L$816)*0.7,0)</f>
        <v>9</v>
      </c>
      <c r="M2" s="63">
        <f t="shared" ref="M2:M67" ca="1" si="0">IFERROR(L2/F2,0)</f>
        <v>0.81818181818181823</v>
      </c>
      <c r="N2">
        <f t="shared" ref="N2:N65" ca="1" si="1">RANK(M2,$M$2:$M$219,0)</f>
        <v>29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ROUND(SUMIF(Councils!$C$6:$C$873,$A3,Councils!$E$6:$E$873),0)</f>
        <v>297</v>
      </c>
      <c r="F3">
        <f ca="1">ROUND(SUMIF(Councils!$C$6:$C$873,$A3,Councils!$F$6:$F$816)*0.7,0)</f>
        <v>15</v>
      </c>
      <c r="G3">
        <f ca="1">ROUND(SUMIF(Councils!$C$6:$C$873,$A3,Councils!$G$6:$G$816)*0.7,0)</f>
        <v>4</v>
      </c>
      <c r="H3">
        <f ca="1">ROUND(SUMIF(Councils!$C$6:$C$873,$A3,Councils!$H$6:$H$816)*0.7,0)</f>
        <v>0</v>
      </c>
      <c r="I3">
        <f ca="1">ROUND(SUMIF(Councils!$C$6:$C$873,$A3,Councils!$I$6:$I$816)*0.7,0)</f>
        <v>4</v>
      </c>
      <c r="J3">
        <f ca="1">ROUND(SUMIF(Councils!$C$6:$C$873,$A3,Councils!$J$6:$J$816)*0.7,0)</f>
        <v>8</v>
      </c>
      <c r="K3">
        <f ca="1">ROUND(SUMIF(Councils!$C$6:$C$873,$A3,Councils!$K$6:$K$816)*0.7,0)</f>
        <v>0</v>
      </c>
      <c r="L3">
        <f ca="1">ROUND(SUMIF(Councils!$C$6:$C$873,$A3,Councils!$L$6:$L$816)*0.7,0)</f>
        <v>8</v>
      </c>
      <c r="M3" s="63">
        <f t="shared" ca="1" si="0"/>
        <v>0.53333333333333333</v>
      </c>
      <c r="N3">
        <f t="shared" ca="1" si="1"/>
        <v>68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ROUND(SUMIF(Councils!$C$6:$C$873,$A4,Councils!$E$6:$E$873),0)</f>
        <v>148</v>
      </c>
      <c r="F4">
        <f ca="1">ROUND(SUMIF(Councils!$C$6:$C$873,$A4,Councils!$F$6:$F$816)*0.7,0)</f>
        <v>11</v>
      </c>
      <c r="G4">
        <f ca="1">ROUND(SUMIF(Councils!$C$6:$C$873,$A4,Councils!$G$6:$G$816)*0.7,0)</f>
        <v>4</v>
      </c>
      <c r="H4">
        <f ca="1">ROUND(SUMIF(Councils!$C$6:$C$873,$A4,Councils!$H$6:$H$816)*0.7,0)</f>
        <v>0</v>
      </c>
      <c r="I4">
        <f ca="1">ROUND(SUMIF(Councils!$C$6:$C$873,$A4,Councils!$I$6:$I$816)*0.7,0)</f>
        <v>4</v>
      </c>
      <c r="J4">
        <f ca="1">ROUND(SUMIF(Councils!$C$6:$C$873,$A4,Councils!$J$6:$J$816)*0.7,0)</f>
        <v>5</v>
      </c>
      <c r="K4">
        <f ca="1">ROUND(SUMIF(Councils!$C$6:$C$873,$A4,Councils!$K$6:$K$816)*0.7,0)</f>
        <v>0</v>
      </c>
      <c r="L4">
        <f ca="1">ROUND(SUMIF(Councils!$C$6:$C$873,$A4,Councils!$L$6:$L$816)*0.7,0)</f>
        <v>5</v>
      </c>
      <c r="M4" s="63">
        <f t="shared" ca="1" si="0"/>
        <v>0.45454545454545453</v>
      </c>
      <c r="N4">
        <f t="shared" ca="1" si="1"/>
        <v>83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ROUND(SUMIF(Councils!$C$6:$C$873,$A5,Councils!$E$6:$E$873),0)</f>
        <v>383</v>
      </c>
      <c r="F5">
        <f ca="1">ROUND(SUMIF(Councils!$C$6:$C$873,$A5,Councils!$F$6:$F$816)*0.7,0)</f>
        <v>25</v>
      </c>
      <c r="G5">
        <f ca="1">ROUND(SUMIF(Councils!$C$6:$C$873,$A5,Councils!$G$6:$G$816)*0.7,0)</f>
        <v>1</v>
      </c>
      <c r="H5">
        <f ca="1">ROUND(SUMIF(Councils!$C$6:$C$873,$A5,Councils!$H$6:$H$816)*0.7,0)</f>
        <v>0</v>
      </c>
      <c r="I5">
        <f ca="1">ROUND(SUMIF(Councils!$C$6:$C$873,$A5,Councils!$I$6:$I$816)*0.7,0)</f>
        <v>1</v>
      </c>
      <c r="J5">
        <f ca="1">ROUND(SUMIF(Councils!$C$6:$C$873,$A5,Councils!$J$6:$J$816)*0.7,0)</f>
        <v>9</v>
      </c>
      <c r="K5">
        <f ca="1">ROUND(SUMIF(Councils!$C$6:$C$873,$A5,Councils!$K$6:$K$816)*0.7,0)</f>
        <v>0</v>
      </c>
      <c r="L5">
        <f ca="1">ROUND(SUMIF(Councils!$C$6:$C$873,$A5,Councils!$L$6:$L$816)*0.7,0)</f>
        <v>9</v>
      </c>
      <c r="M5" s="63">
        <f t="shared" ca="1" si="0"/>
        <v>0.36</v>
      </c>
      <c r="N5">
        <f t="shared" ca="1" si="1"/>
        <v>113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ROUND(SUMIF(Councils!$C$6:$C$873,$A6,Councils!$E$6:$E$873),0)</f>
        <v>235</v>
      </c>
      <c r="F6">
        <f ca="1">ROUND(SUMIF(Councils!$C$6:$C$873,$A6,Councils!$F$6:$F$816)*0.7,0)</f>
        <v>14</v>
      </c>
      <c r="G6">
        <f ca="1">ROUND(SUMIF(Councils!$C$6:$C$873,$A6,Councils!$G$6:$G$816)*0.7,0)</f>
        <v>1</v>
      </c>
      <c r="H6">
        <f ca="1">ROUND(SUMIF(Councils!$C$6:$C$873,$A6,Councils!$H$6:$H$816)*0.7,0)</f>
        <v>0</v>
      </c>
      <c r="I6">
        <f ca="1">ROUND(SUMIF(Councils!$C$6:$C$873,$A6,Councils!$I$6:$I$816)*0.7,0)</f>
        <v>1</v>
      </c>
      <c r="J6">
        <f ca="1">ROUND(SUMIF(Councils!$C$6:$C$873,$A6,Councils!$J$6:$J$816)*0.7,0)</f>
        <v>4</v>
      </c>
      <c r="K6">
        <f ca="1">ROUND(SUMIF(Councils!$C$6:$C$873,$A6,Councils!$K$6:$K$816)*0.7,0)</f>
        <v>0</v>
      </c>
      <c r="L6">
        <f ca="1">ROUND(SUMIF(Councils!$C$6:$C$873,$A6,Councils!$L$6:$L$816)*0.7,0)</f>
        <v>4</v>
      </c>
      <c r="M6" s="63">
        <f t="shared" ca="1" si="0"/>
        <v>0.2857142857142857</v>
      </c>
      <c r="N6">
        <f t="shared" ca="1" si="1"/>
        <v>124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ROUND(SUMIF(Councils!$C$6:$C$873,$A7,Councils!$E$6:$E$873),0)</f>
        <v>210</v>
      </c>
      <c r="F7">
        <f ca="1">ROUND(SUMIF(Councils!$C$6:$C$873,$A7,Councils!$F$6:$F$816)*0.7,0)</f>
        <v>14</v>
      </c>
      <c r="G7">
        <f ca="1">ROUND(SUMIF(Councils!$C$6:$C$873,$A7,Councils!$G$6:$G$816)*0.7,0)</f>
        <v>2</v>
      </c>
      <c r="H7">
        <f ca="1">ROUND(SUMIF(Councils!$C$6:$C$873,$A7,Councils!$H$6:$H$816)*0.7,0)</f>
        <v>0</v>
      </c>
      <c r="I7">
        <f ca="1">ROUND(SUMIF(Councils!$C$6:$C$873,$A7,Councils!$I$6:$I$816)*0.7,0)</f>
        <v>2</v>
      </c>
      <c r="J7">
        <f ca="1">ROUND(SUMIF(Councils!$C$6:$C$873,$A7,Councils!$J$6:$J$816)*0.7,0)</f>
        <v>8</v>
      </c>
      <c r="K7">
        <f ca="1">ROUND(SUMIF(Councils!$C$6:$C$873,$A7,Councils!$K$6:$K$816)*0.7,0)</f>
        <v>0</v>
      </c>
      <c r="L7">
        <f ca="1">ROUND(SUMIF(Councils!$C$6:$C$873,$A7,Councils!$L$6:$L$816)*0.7,0)</f>
        <v>8</v>
      </c>
      <c r="M7" s="63">
        <f t="shared" ca="1" si="0"/>
        <v>0.5714285714285714</v>
      </c>
      <c r="N7">
        <f t="shared" ca="1" si="1"/>
        <v>58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ROUND(SUMIF(Councils!$C$6:$C$873,$A8,Councils!$E$6:$E$873),0)</f>
        <v>264</v>
      </c>
      <c r="F8">
        <f ca="1">ROUND(SUMIF(Councils!$C$6:$C$873,$A8,Councils!$F$6:$F$816)*0.7,0)</f>
        <v>15</v>
      </c>
      <c r="G8">
        <f ca="1">ROUND(SUMIF(Councils!$C$6:$C$873,$A8,Councils!$G$6:$G$816)*0.7,0)</f>
        <v>0</v>
      </c>
      <c r="H8">
        <f ca="1">ROUND(SUMIF(Councils!$C$6:$C$873,$A8,Councils!$H$6:$H$816)*0.7,0)</f>
        <v>0</v>
      </c>
      <c r="I8">
        <f ca="1">ROUND(SUMIF(Councils!$C$6:$C$873,$A8,Councils!$I$6:$I$816)*0.7,0)</f>
        <v>0</v>
      </c>
      <c r="J8">
        <f ca="1">ROUND(SUMIF(Councils!$C$6:$C$873,$A8,Councils!$J$6:$J$816)*0.7,0)</f>
        <v>9</v>
      </c>
      <c r="K8">
        <f ca="1">ROUND(SUMIF(Councils!$C$6:$C$873,$A8,Councils!$K$6:$K$816)*0.7,0)</f>
        <v>0</v>
      </c>
      <c r="L8">
        <f ca="1">ROUND(SUMIF(Councils!$C$6:$C$873,$A8,Councils!$L$6:$L$816)*0.7,0)</f>
        <v>9</v>
      </c>
      <c r="M8" s="63">
        <f t="shared" ca="1" si="0"/>
        <v>0.6</v>
      </c>
      <c r="N8">
        <f t="shared" ca="1" si="1"/>
        <v>51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ROUND(SUMIF(Councils!$C$6:$C$873,$A9,Councils!$E$6:$E$873),0)</f>
        <v>202</v>
      </c>
      <c r="F9">
        <f ca="1">ROUND(SUMIF(Councils!$C$6:$C$873,$A9,Councils!$F$6:$F$816)*0.7,0)</f>
        <v>11</v>
      </c>
      <c r="G9">
        <f ca="1">ROUND(SUMIF(Councils!$C$6:$C$873,$A9,Councils!$G$6:$G$816)*0.7,0)</f>
        <v>0</v>
      </c>
      <c r="H9">
        <f ca="1">ROUND(SUMIF(Councils!$C$6:$C$873,$A9,Councils!$H$6:$H$816)*0.7,0)</f>
        <v>0</v>
      </c>
      <c r="I9">
        <f ca="1">ROUND(SUMIF(Councils!$C$6:$C$873,$A9,Councils!$I$6:$I$816)*0.7,0)</f>
        <v>0</v>
      </c>
      <c r="J9">
        <f ca="1">ROUND(SUMIF(Councils!$C$6:$C$873,$A9,Councils!$J$6:$J$816)*0.7,0)</f>
        <v>6</v>
      </c>
      <c r="K9">
        <f ca="1">ROUND(SUMIF(Councils!$C$6:$C$873,$A9,Councils!$K$6:$K$816)*0.7,0)</f>
        <v>0</v>
      </c>
      <c r="L9">
        <f ca="1">ROUND(SUMIF(Councils!$C$6:$C$873,$A9,Councils!$L$6:$L$816)*0.7,0)</f>
        <v>6</v>
      </c>
      <c r="M9" s="63">
        <f t="shared" ca="1" si="0"/>
        <v>0.54545454545454541</v>
      </c>
      <c r="N9">
        <f t="shared" ca="1" si="1"/>
        <v>62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ROUND(SUMIF(Councils!$C$6:$C$873,$A10,Councils!$E$6:$E$873),0)</f>
        <v>222</v>
      </c>
      <c r="F10">
        <f ca="1">ROUND(SUMIF(Councils!$C$6:$C$873,$A10,Councils!$F$6:$F$816)*0.7,0)</f>
        <v>12</v>
      </c>
      <c r="G10">
        <f ca="1">ROUND(SUMIF(Councils!$C$6:$C$873,$A10,Councils!$G$6:$G$816)*0.7,0)</f>
        <v>0</v>
      </c>
      <c r="H10">
        <f ca="1">ROUND(SUMIF(Councils!$C$6:$C$873,$A10,Councils!$H$6:$H$816)*0.7,0)</f>
        <v>0</v>
      </c>
      <c r="I10">
        <f ca="1">ROUND(SUMIF(Councils!$C$6:$C$873,$A10,Councils!$I$6:$I$816)*0.7,0)</f>
        <v>0</v>
      </c>
      <c r="J10">
        <f ca="1">ROUND(SUMIF(Councils!$C$6:$C$873,$A10,Councils!$J$6:$J$816)*0.7,0)</f>
        <v>10</v>
      </c>
      <c r="K10">
        <f ca="1">ROUND(SUMIF(Councils!$C$6:$C$873,$A10,Councils!$K$6:$K$816)*0.7,0)</f>
        <v>0</v>
      </c>
      <c r="L10">
        <f ca="1">ROUND(SUMIF(Councils!$C$6:$C$873,$A10,Councils!$L$6:$L$816)*0.7,0)</f>
        <v>10</v>
      </c>
      <c r="M10" s="63">
        <f t="shared" ca="1" si="0"/>
        <v>0.83333333333333337</v>
      </c>
      <c r="N10">
        <f t="shared" ca="1" si="1"/>
        <v>25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ROUND(SUMIF(Councils!$C$6:$C$873,$A11,Councils!$E$6:$E$873),0)</f>
        <v>218</v>
      </c>
      <c r="F11">
        <f ca="1">ROUND(SUMIF(Councils!$C$6:$C$873,$A11,Councils!$F$6:$F$816)*0.7,0)</f>
        <v>14</v>
      </c>
      <c r="G11">
        <f ca="1">ROUND(SUMIF(Councils!$C$6:$C$873,$A11,Councils!$G$6:$G$816)*0.7,0)</f>
        <v>0</v>
      </c>
      <c r="H11">
        <f ca="1">ROUND(SUMIF(Councils!$C$6:$C$873,$A11,Councils!$H$6:$H$816)*0.7,0)</f>
        <v>0</v>
      </c>
      <c r="I11">
        <f ca="1">ROUND(SUMIF(Councils!$C$6:$C$873,$A11,Councils!$I$6:$I$816)*0.7,0)</f>
        <v>0</v>
      </c>
      <c r="J11">
        <f ca="1">ROUND(SUMIF(Councils!$C$6:$C$873,$A11,Councils!$J$6:$J$816)*0.7,0)</f>
        <v>1</v>
      </c>
      <c r="K11">
        <f ca="1">ROUND(SUMIF(Councils!$C$6:$C$873,$A11,Councils!$K$6:$K$816)*0.7,0)</f>
        <v>0</v>
      </c>
      <c r="L11">
        <f ca="1">ROUND(SUMIF(Councils!$C$6:$C$873,$A11,Councils!$L$6:$L$816)*0.7,0)</f>
        <v>1</v>
      </c>
      <c r="M11" s="63">
        <f t="shared" ca="1" si="0"/>
        <v>7.1428571428571425E-2</v>
      </c>
      <c r="N11">
        <f t="shared" ca="1" si="1"/>
        <v>184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ROUND(SUMIF(Councils!$C$6:$C$873,$A12,Councils!$E$6:$E$873),0)</f>
        <v>156</v>
      </c>
      <c r="F12">
        <f ca="1">ROUND(SUMIF(Councils!$C$6:$C$873,$A12,Councils!$F$6:$F$816)*0.7,0)</f>
        <v>11</v>
      </c>
      <c r="G12">
        <f ca="1">ROUND(SUMIF(Councils!$C$6:$C$873,$A12,Councils!$G$6:$G$816)*0.7,0)</f>
        <v>0</v>
      </c>
      <c r="H12">
        <f ca="1">ROUND(SUMIF(Councils!$C$6:$C$873,$A12,Councils!$H$6:$H$816)*0.7,0)</f>
        <v>0</v>
      </c>
      <c r="I12">
        <f ca="1">ROUND(SUMIF(Councils!$C$6:$C$873,$A12,Councils!$I$6:$I$816)*0.7,0)</f>
        <v>0</v>
      </c>
      <c r="J12">
        <f ca="1">ROUND(SUMIF(Councils!$C$6:$C$873,$A12,Councils!$J$6:$J$816)*0.7,0)</f>
        <v>1</v>
      </c>
      <c r="K12">
        <f ca="1">ROUND(SUMIF(Councils!$C$6:$C$873,$A12,Councils!$K$6:$K$816)*0.7,0)</f>
        <v>0</v>
      </c>
      <c r="L12">
        <f ca="1">ROUND(SUMIF(Councils!$C$6:$C$873,$A12,Councils!$L$6:$L$816)*0.7,0)</f>
        <v>1</v>
      </c>
      <c r="M12" s="63">
        <f t="shared" ca="1" si="0"/>
        <v>9.0909090909090912E-2</v>
      </c>
      <c r="N12">
        <f t="shared" ca="1" si="1"/>
        <v>178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ROUND(SUMIF(Councils!$C$6:$C$873,$A13,Councils!$E$6:$E$873),0)</f>
        <v>140</v>
      </c>
      <c r="F13">
        <f ca="1">ROUND(SUMIF(Councils!$C$6:$C$873,$A13,Councils!$F$6:$F$816)*0.7,0)</f>
        <v>11</v>
      </c>
      <c r="G13">
        <f ca="1">ROUND(SUMIF(Councils!$C$6:$C$873,$A13,Councils!$G$6:$G$816)*0.7,0)</f>
        <v>0</v>
      </c>
      <c r="H13">
        <f ca="1">ROUND(SUMIF(Councils!$C$6:$C$873,$A13,Councils!$H$6:$H$816)*0.7,0)</f>
        <v>0</v>
      </c>
      <c r="I13">
        <f ca="1">ROUND(SUMIF(Councils!$C$6:$C$873,$A13,Councils!$I$6:$I$816)*0.7,0)</f>
        <v>0</v>
      </c>
      <c r="J13">
        <f ca="1">ROUND(SUMIF(Councils!$C$6:$C$873,$A13,Councils!$J$6:$J$816)*0.7,0)</f>
        <v>1</v>
      </c>
      <c r="K13">
        <f ca="1">ROUND(SUMIF(Councils!$C$6:$C$873,$A13,Councils!$K$6:$K$816)*0.7,0)</f>
        <v>0</v>
      </c>
      <c r="L13">
        <f ca="1">ROUND(SUMIF(Councils!$C$6:$C$873,$A13,Councils!$L$6:$L$816)*0.7,0)</f>
        <v>1</v>
      </c>
      <c r="M13" s="63">
        <f t="shared" ca="1" si="0"/>
        <v>9.0909090909090912E-2</v>
      </c>
      <c r="N13">
        <f t="shared" ca="1" si="1"/>
        <v>178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ROUND(SUMIF(Councils!$C$6:$C$873,$A14,Councils!$E$6:$E$873),0)</f>
        <v>544</v>
      </c>
      <c r="F14">
        <f ca="1">ROUND(SUMIF(Councils!$C$6:$C$873,$A14,Councils!$F$6:$F$816)*0.7,0)</f>
        <v>27</v>
      </c>
      <c r="G14">
        <f ca="1">ROUND(SUMIF(Councils!$C$6:$C$873,$A14,Councils!$G$6:$G$816)*0.7,0)</f>
        <v>1</v>
      </c>
      <c r="H14">
        <f ca="1">ROUND(SUMIF(Councils!$C$6:$C$873,$A14,Councils!$H$6:$H$816)*0.7,0)</f>
        <v>0</v>
      </c>
      <c r="I14">
        <f ca="1">ROUND(SUMIF(Councils!$C$6:$C$873,$A14,Councils!$I$6:$I$816)*0.7,0)</f>
        <v>1</v>
      </c>
      <c r="J14">
        <f ca="1">ROUND(SUMIF(Councils!$C$6:$C$873,$A14,Councils!$J$6:$J$816)*0.7,0)</f>
        <v>12</v>
      </c>
      <c r="K14">
        <f ca="1">ROUND(SUMIF(Councils!$C$6:$C$873,$A14,Councils!$K$6:$K$816)*0.7,0)</f>
        <v>0</v>
      </c>
      <c r="L14">
        <f ca="1">ROUND(SUMIF(Councils!$C$6:$C$873,$A14,Councils!$L$6:$L$816)*0.7,0)</f>
        <v>12</v>
      </c>
      <c r="M14" s="63">
        <f t="shared" ca="1" si="0"/>
        <v>0.44444444444444442</v>
      </c>
      <c r="N14">
        <f t="shared" ca="1" si="1"/>
        <v>88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ROUND(SUMIF(Councils!$C$6:$C$873,$A15,Councils!$E$6:$E$873),0)</f>
        <v>419</v>
      </c>
      <c r="F15">
        <f ca="1">ROUND(SUMIF(Councils!$C$6:$C$873,$A15,Councils!$F$6:$F$816)*0.7,0)</f>
        <v>18</v>
      </c>
      <c r="G15">
        <f ca="1">ROUND(SUMIF(Councils!$C$6:$C$873,$A15,Councils!$G$6:$G$816)*0.7,0)</f>
        <v>3</v>
      </c>
      <c r="H15">
        <f ca="1">ROUND(SUMIF(Councils!$C$6:$C$873,$A15,Councils!$H$6:$H$816)*0.7,0)</f>
        <v>0</v>
      </c>
      <c r="I15">
        <f ca="1">ROUND(SUMIF(Councils!$C$6:$C$873,$A15,Councils!$I$6:$I$816)*0.7,0)</f>
        <v>3</v>
      </c>
      <c r="J15">
        <f ca="1">ROUND(SUMIF(Councils!$C$6:$C$873,$A15,Councils!$J$6:$J$816)*0.7,0)</f>
        <v>11</v>
      </c>
      <c r="K15">
        <f ca="1">ROUND(SUMIF(Councils!$C$6:$C$873,$A15,Councils!$K$6:$K$816)*0.7,0)</f>
        <v>0</v>
      </c>
      <c r="L15">
        <f ca="1">ROUND(SUMIF(Councils!$C$6:$C$873,$A15,Councils!$L$6:$L$816)*0.7,0)</f>
        <v>11</v>
      </c>
      <c r="M15" s="63">
        <f t="shared" ca="1" si="0"/>
        <v>0.61111111111111116</v>
      </c>
      <c r="N15">
        <f t="shared" ca="1" si="1"/>
        <v>49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ROUND(SUMIF(Councils!$C$6:$C$873,$A16,Councils!$E$6:$E$873),0)</f>
        <v>981</v>
      </c>
      <c r="F16">
        <f ca="1">ROUND(SUMIF(Councils!$C$6:$C$873,$A16,Councils!$F$6:$F$816)*0.7,0)</f>
        <v>30</v>
      </c>
      <c r="G16">
        <f ca="1">ROUND(SUMIF(Councils!$C$6:$C$873,$A16,Councils!$G$6:$G$816)*0.7,0)</f>
        <v>1</v>
      </c>
      <c r="H16">
        <f ca="1">ROUND(SUMIF(Councils!$C$6:$C$873,$A16,Councils!$H$6:$H$816)*0.7,0)</f>
        <v>0</v>
      </c>
      <c r="I16">
        <f ca="1">ROUND(SUMIF(Councils!$C$6:$C$873,$A16,Councils!$I$6:$I$816)*0.7,0)</f>
        <v>1</v>
      </c>
      <c r="J16">
        <f ca="1">ROUND(SUMIF(Councils!$C$6:$C$873,$A16,Councils!$J$6:$J$816)*0.7,0)</f>
        <v>25</v>
      </c>
      <c r="K16">
        <f ca="1">ROUND(SUMIF(Councils!$C$6:$C$873,$A16,Councils!$K$6:$K$816)*0.7,0)</f>
        <v>0</v>
      </c>
      <c r="L16">
        <f ca="1">ROUND(SUMIF(Councils!$C$6:$C$873,$A16,Councils!$L$6:$L$816)*0.7,0)</f>
        <v>25</v>
      </c>
      <c r="M16" s="63">
        <f t="shared" ca="1" si="0"/>
        <v>0.83333333333333337</v>
      </c>
      <c r="N16">
        <f t="shared" ca="1" si="1"/>
        <v>25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ROUND(SUMIF(Councils!$C$6:$C$873,$A17,Councils!$E$6:$E$873),0)</f>
        <v>562</v>
      </c>
      <c r="F17">
        <f ca="1">ROUND(SUMIF(Councils!$C$6:$C$873,$A17,Councils!$F$6:$F$816)*0.7,0)</f>
        <v>22</v>
      </c>
      <c r="G17">
        <f ca="1">ROUND(SUMIF(Councils!$C$6:$C$873,$A17,Councils!$G$6:$G$816)*0.7,0)</f>
        <v>3</v>
      </c>
      <c r="H17">
        <f ca="1">ROUND(SUMIF(Councils!$C$6:$C$873,$A17,Councils!$H$6:$H$816)*0.7,0)</f>
        <v>0</v>
      </c>
      <c r="I17">
        <f ca="1">ROUND(SUMIF(Councils!$C$6:$C$873,$A17,Councils!$I$6:$I$816)*0.7,0)</f>
        <v>3</v>
      </c>
      <c r="J17">
        <f ca="1">ROUND(SUMIF(Councils!$C$6:$C$873,$A17,Councils!$J$6:$J$816)*0.7,0)</f>
        <v>40</v>
      </c>
      <c r="K17">
        <f ca="1">ROUND(SUMIF(Councils!$C$6:$C$873,$A17,Councils!$K$6:$K$816)*0.7,0)</f>
        <v>0</v>
      </c>
      <c r="L17">
        <f ca="1">ROUND(SUMIF(Councils!$C$6:$C$873,$A17,Councils!$L$6:$L$816)*0.7,0)</f>
        <v>40</v>
      </c>
      <c r="M17" s="63">
        <f t="shared" ca="1" si="0"/>
        <v>1.8181818181818181</v>
      </c>
      <c r="N17">
        <f t="shared" ca="1" si="1"/>
        <v>4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ROUND(SUMIF(Councils!$C$6:$C$873,$A18,Councils!$E$6:$E$873),0)</f>
        <v>253</v>
      </c>
      <c r="F18">
        <f ca="1">ROUND(SUMIF(Councils!$C$6:$C$873,$A18,Councils!$F$6:$F$816)*0.7,0)</f>
        <v>13</v>
      </c>
      <c r="G18">
        <f ca="1">ROUND(SUMIF(Councils!$C$6:$C$873,$A18,Councils!$G$6:$G$816)*0.7,0)</f>
        <v>0</v>
      </c>
      <c r="H18">
        <f ca="1">ROUND(SUMIF(Councils!$C$6:$C$873,$A18,Councils!$H$6:$H$816)*0.7,0)</f>
        <v>0</v>
      </c>
      <c r="I18">
        <f ca="1">ROUND(SUMIF(Councils!$C$6:$C$873,$A18,Councils!$I$6:$I$816)*0.7,0)</f>
        <v>0</v>
      </c>
      <c r="J18">
        <f ca="1">ROUND(SUMIF(Councils!$C$6:$C$873,$A18,Councils!$J$6:$J$816)*0.7,0)</f>
        <v>3</v>
      </c>
      <c r="K18">
        <f ca="1">ROUND(SUMIF(Councils!$C$6:$C$873,$A18,Councils!$K$6:$K$816)*0.7,0)</f>
        <v>0</v>
      </c>
      <c r="L18">
        <f ca="1">ROUND(SUMIF(Councils!$C$6:$C$873,$A18,Councils!$L$6:$L$816)*0.7,0)</f>
        <v>3</v>
      </c>
      <c r="M18" s="63">
        <f t="shared" ca="1" si="0"/>
        <v>0.23076923076923078</v>
      </c>
      <c r="N18">
        <f t="shared" ca="1" si="1"/>
        <v>144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ROUND(SUMIF(Councils!$C$6:$C$873,$A19,Councils!$E$6:$E$873),0)</f>
        <v>747</v>
      </c>
      <c r="F19">
        <f ca="1">ROUND(SUMIF(Councils!$C$6:$C$873,$A19,Councils!$F$6:$F$816)*0.7,0)</f>
        <v>32</v>
      </c>
      <c r="G19">
        <f ca="1">ROUND(SUMIF(Councils!$C$6:$C$873,$A19,Councils!$G$6:$G$816)*0.7,0)</f>
        <v>1</v>
      </c>
      <c r="H19">
        <f ca="1">ROUND(SUMIF(Councils!$C$6:$C$873,$A19,Councils!$H$6:$H$816)*0.7,0)</f>
        <v>0</v>
      </c>
      <c r="I19">
        <f ca="1">ROUND(SUMIF(Councils!$C$6:$C$873,$A19,Councils!$I$6:$I$816)*0.7,0)</f>
        <v>1</v>
      </c>
      <c r="J19">
        <f ca="1">ROUND(SUMIF(Councils!$C$6:$C$873,$A19,Councils!$J$6:$J$816)*0.7,0)</f>
        <v>9</v>
      </c>
      <c r="K19">
        <f ca="1">ROUND(SUMIF(Councils!$C$6:$C$873,$A19,Councils!$K$6:$K$816)*0.7,0)</f>
        <v>0</v>
      </c>
      <c r="L19">
        <f ca="1">ROUND(SUMIF(Councils!$C$6:$C$873,$A19,Councils!$L$6:$L$816)*0.7,0)</f>
        <v>9</v>
      </c>
      <c r="M19" s="63">
        <f t="shared" ca="1" si="0"/>
        <v>0.28125</v>
      </c>
      <c r="N19">
        <f t="shared" ca="1" si="1"/>
        <v>132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ROUND(SUMIF(Councils!$C$6:$C$873,$A20,Councils!$E$6:$E$873),0)</f>
        <v>470</v>
      </c>
      <c r="F20">
        <f ca="1">ROUND(SUMIF(Councils!$C$6:$C$873,$A20,Councils!$F$6:$F$816)*0.7,0)</f>
        <v>22</v>
      </c>
      <c r="G20">
        <f ca="1">ROUND(SUMIF(Councils!$C$6:$C$873,$A20,Councils!$G$6:$G$816)*0.7,0)</f>
        <v>1</v>
      </c>
      <c r="H20">
        <f ca="1">ROUND(SUMIF(Councils!$C$6:$C$873,$A20,Councils!$H$6:$H$816)*0.7,0)</f>
        <v>0</v>
      </c>
      <c r="I20">
        <f ca="1">ROUND(SUMIF(Councils!$C$6:$C$873,$A20,Councils!$I$6:$I$816)*0.7,0)</f>
        <v>1</v>
      </c>
      <c r="J20">
        <f ca="1">ROUND(SUMIF(Councils!$C$6:$C$873,$A20,Councils!$J$6:$J$816)*0.7,0)</f>
        <v>4</v>
      </c>
      <c r="K20">
        <f ca="1">ROUND(SUMIF(Councils!$C$6:$C$873,$A20,Councils!$K$6:$K$816)*0.7,0)</f>
        <v>0</v>
      </c>
      <c r="L20">
        <f ca="1">ROUND(SUMIF(Councils!$C$6:$C$873,$A20,Councils!$L$6:$L$816)*0.7,0)</f>
        <v>4</v>
      </c>
      <c r="M20" s="63">
        <f t="shared" ca="1" si="0"/>
        <v>0.18181818181818182</v>
      </c>
      <c r="N20">
        <f t="shared" ca="1" si="1"/>
        <v>164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ROUND(SUMIF(Councils!$C$6:$C$873,$A21,Councils!$E$6:$E$873),0)</f>
        <v>577</v>
      </c>
      <c r="F21">
        <f ca="1">ROUND(SUMIF(Councils!$C$6:$C$873,$A21,Councils!$F$6:$F$816)*0.7,0)</f>
        <v>24</v>
      </c>
      <c r="G21">
        <f ca="1">ROUND(SUMIF(Councils!$C$6:$C$873,$A21,Councils!$G$6:$G$816)*0.7,0)</f>
        <v>2</v>
      </c>
      <c r="H21">
        <f ca="1">ROUND(SUMIF(Councils!$C$6:$C$873,$A21,Councils!$H$6:$H$816)*0.7,0)</f>
        <v>0</v>
      </c>
      <c r="I21">
        <f ca="1">ROUND(SUMIF(Councils!$C$6:$C$873,$A21,Councils!$I$6:$I$816)*0.7,0)</f>
        <v>2</v>
      </c>
      <c r="J21">
        <f ca="1">ROUND(SUMIF(Councils!$C$6:$C$873,$A21,Councils!$J$6:$J$816)*0.7,0)</f>
        <v>4</v>
      </c>
      <c r="K21">
        <f ca="1">ROUND(SUMIF(Councils!$C$6:$C$873,$A21,Councils!$K$6:$K$816)*0.7,0)</f>
        <v>0</v>
      </c>
      <c r="L21">
        <f ca="1">ROUND(SUMIF(Councils!$C$6:$C$873,$A21,Councils!$L$6:$L$816)*0.7,0)</f>
        <v>4</v>
      </c>
      <c r="M21" s="63">
        <f t="shared" ca="1" si="0"/>
        <v>0.16666666666666666</v>
      </c>
      <c r="N21">
        <f t="shared" ca="1" si="1"/>
        <v>169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ROUND(SUMIF(Councils!$C$6:$C$873,$A22,Councils!$E$6:$E$873),0)</f>
        <v>812</v>
      </c>
      <c r="F22">
        <f ca="1">ROUND(SUMIF(Councils!$C$6:$C$873,$A22,Councils!$F$6:$F$816)*0.7,0)</f>
        <v>31</v>
      </c>
      <c r="G22">
        <f ca="1">ROUND(SUMIF(Councils!$C$6:$C$873,$A22,Councils!$G$6:$G$816)*0.7,0)</f>
        <v>1</v>
      </c>
      <c r="H22">
        <f ca="1">ROUND(SUMIF(Councils!$C$6:$C$873,$A22,Councils!$H$6:$H$816)*0.7,0)</f>
        <v>0</v>
      </c>
      <c r="I22">
        <f ca="1">ROUND(SUMIF(Councils!$C$6:$C$873,$A22,Councils!$I$6:$I$816)*0.7,0)</f>
        <v>1</v>
      </c>
      <c r="J22">
        <f ca="1">ROUND(SUMIF(Councils!$C$6:$C$873,$A22,Councils!$J$6:$J$816)*0.7,0)</f>
        <v>22</v>
      </c>
      <c r="K22">
        <f ca="1">ROUND(SUMIF(Councils!$C$6:$C$873,$A22,Councils!$K$6:$K$816)*0.7,0)</f>
        <v>0</v>
      </c>
      <c r="L22">
        <f ca="1">ROUND(SUMIF(Councils!$C$6:$C$873,$A22,Councils!$L$6:$L$816)*0.7,0)</f>
        <v>22</v>
      </c>
      <c r="M22" s="63">
        <f t="shared" ca="1" si="0"/>
        <v>0.70967741935483875</v>
      </c>
      <c r="N22">
        <f t="shared" ca="1" si="1"/>
        <v>41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ROUND(SUMIF(Councils!$C$6:$C$873,$A23,Councils!$E$6:$E$873),0)</f>
        <v>197</v>
      </c>
      <c r="F23">
        <f ca="1">ROUND(SUMIF(Councils!$C$6:$C$873,$A23,Councils!$F$6:$F$816)*0.7,0)</f>
        <v>13</v>
      </c>
      <c r="G23">
        <f ca="1">ROUND(SUMIF(Councils!$C$6:$C$873,$A23,Councils!$G$6:$G$816)*0.7,0)</f>
        <v>0</v>
      </c>
      <c r="H23">
        <f ca="1">ROUND(SUMIF(Councils!$C$6:$C$873,$A23,Councils!$H$6:$H$816)*0.7,0)</f>
        <v>0</v>
      </c>
      <c r="I23">
        <f ca="1">ROUND(SUMIF(Councils!$C$6:$C$873,$A23,Councils!$I$6:$I$816)*0.7,0)</f>
        <v>0</v>
      </c>
      <c r="J23">
        <f ca="1">ROUND(SUMIF(Councils!$C$6:$C$873,$A23,Councils!$J$6:$J$816)*0.7,0)</f>
        <v>0</v>
      </c>
      <c r="K23">
        <f ca="1">ROUND(SUMIF(Councils!$C$6:$C$873,$A23,Councils!$K$6:$K$816)*0.7,0)</f>
        <v>0</v>
      </c>
      <c r="L23">
        <f ca="1">ROUND(SUMIF(Councils!$C$6:$C$873,$A23,Councils!$L$6:$L$816)*0.7,0)</f>
        <v>0</v>
      </c>
      <c r="M23" s="63">
        <f t="shared" ca="1" si="0"/>
        <v>0</v>
      </c>
      <c r="N23">
        <f t="shared" ca="1" si="1"/>
        <v>193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ROUND(SUMIF(Councils!$C$6:$C$873,$A24,Councils!$E$6:$E$873),0)</f>
        <v>352</v>
      </c>
      <c r="F24">
        <f ca="1">ROUND(SUMIF(Councils!$C$6:$C$873,$A24,Councils!$F$6:$F$816)*0.7,0)</f>
        <v>17</v>
      </c>
      <c r="G24">
        <f ca="1">ROUND(SUMIF(Councils!$C$6:$C$873,$A24,Councils!$G$6:$G$816)*0.7,0)</f>
        <v>0</v>
      </c>
      <c r="H24">
        <f ca="1">ROUND(SUMIF(Councils!$C$6:$C$873,$A24,Councils!$H$6:$H$816)*0.7,0)</f>
        <v>0</v>
      </c>
      <c r="I24">
        <f ca="1">ROUND(SUMIF(Councils!$C$6:$C$873,$A24,Councils!$I$6:$I$816)*0.7,0)</f>
        <v>0</v>
      </c>
      <c r="J24">
        <f ca="1">ROUND(SUMIF(Councils!$C$6:$C$873,$A24,Councils!$J$6:$J$816)*0.7,0)</f>
        <v>3</v>
      </c>
      <c r="K24">
        <f ca="1">ROUND(SUMIF(Councils!$C$6:$C$873,$A24,Councils!$K$6:$K$816)*0.7,0)</f>
        <v>0</v>
      </c>
      <c r="L24">
        <f ca="1">ROUND(SUMIF(Councils!$C$6:$C$873,$A24,Councils!$L$6:$L$816)*0.7,0)</f>
        <v>3</v>
      </c>
      <c r="M24" s="63">
        <f t="shared" ca="1" si="0"/>
        <v>0.17647058823529413</v>
      </c>
      <c r="N24">
        <f t="shared" ca="1" si="1"/>
        <v>168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ROUND(SUMIF(Councils!$C$6:$C$873,$A25,Councils!$E$6:$E$873),0)</f>
        <v>759</v>
      </c>
      <c r="F25">
        <f ca="1">ROUND(SUMIF(Councils!$C$6:$C$873,$A25,Councils!$F$6:$F$816)*0.7,0)</f>
        <v>27</v>
      </c>
      <c r="G25">
        <f ca="1">ROUND(SUMIF(Councils!$C$6:$C$873,$A25,Councils!$G$6:$G$816)*0.7,0)</f>
        <v>4</v>
      </c>
      <c r="H25">
        <f ca="1">ROUND(SUMIF(Councils!$C$6:$C$873,$A25,Councils!$H$6:$H$816)*0.7,0)</f>
        <v>0</v>
      </c>
      <c r="I25">
        <f ca="1">ROUND(SUMIF(Councils!$C$6:$C$873,$A25,Councils!$I$6:$I$816)*0.7,0)</f>
        <v>4</v>
      </c>
      <c r="J25">
        <f ca="1">ROUND(SUMIF(Councils!$C$6:$C$873,$A25,Councils!$J$6:$J$816)*0.7,0)</f>
        <v>19</v>
      </c>
      <c r="K25">
        <f ca="1">ROUND(SUMIF(Councils!$C$6:$C$873,$A25,Councils!$K$6:$K$816)*0.7,0)</f>
        <v>0</v>
      </c>
      <c r="L25">
        <f ca="1">ROUND(SUMIF(Councils!$C$6:$C$873,$A25,Councils!$L$6:$L$816)*0.7,0)</f>
        <v>19</v>
      </c>
      <c r="M25" s="63">
        <f t="shared" ca="1" si="0"/>
        <v>0.70370370370370372</v>
      </c>
      <c r="N25">
        <f t="shared" ca="1" si="1"/>
        <v>42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ROUND(SUMIF(Councils!$C$6:$C$873,$A26,Councils!$E$6:$E$873),0)</f>
        <v>637</v>
      </c>
      <c r="F26">
        <f ca="1">ROUND(SUMIF(Councils!$C$6:$C$873,$A26,Councils!$F$6:$F$816)*0.7,0)</f>
        <v>23</v>
      </c>
      <c r="G26">
        <f ca="1">ROUND(SUMIF(Councils!$C$6:$C$873,$A26,Councils!$G$6:$G$816)*0.7,0)</f>
        <v>3</v>
      </c>
      <c r="H26">
        <f ca="1">ROUND(SUMIF(Councils!$C$6:$C$873,$A26,Councils!$H$6:$H$816)*0.7,0)</f>
        <v>0</v>
      </c>
      <c r="I26">
        <f ca="1">ROUND(SUMIF(Councils!$C$6:$C$873,$A26,Councils!$I$6:$I$816)*0.7,0)</f>
        <v>3</v>
      </c>
      <c r="J26">
        <f ca="1">ROUND(SUMIF(Councils!$C$6:$C$873,$A26,Councils!$J$6:$J$816)*0.7,0)</f>
        <v>13</v>
      </c>
      <c r="K26">
        <f ca="1">ROUND(SUMIF(Councils!$C$6:$C$873,$A26,Councils!$K$6:$K$816)*0.7,0)</f>
        <v>0</v>
      </c>
      <c r="L26">
        <f ca="1">ROUND(SUMIF(Councils!$C$6:$C$873,$A26,Councils!$L$6:$L$816)*0.7,0)</f>
        <v>13</v>
      </c>
      <c r="M26" s="63">
        <f t="shared" ca="1" si="0"/>
        <v>0.56521739130434778</v>
      </c>
      <c r="N26">
        <f t="shared" ca="1" si="1"/>
        <v>60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ROUND(SUMIF(Councils!$C$6:$C$873,$A27,Councils!$E$6:$E$873),0)</f>
        <v>132</v>
      </c>
      <c r="F27">
        <f ca="1">ROUND(SUMIF(Councils!$C$6:$C$873,$A27,Councils!$F$6:$F$816)*0.7,0)</f>
        <v>11</v>
      </c>
      <c r="G27">
        <f ca="1">ROUND(SUMIF(Councils!$C$6:$C$873,$A27,Councils!$G$6:$G$816)*0.7,0)</f>
        <v>0</v>
      </c>
      <c r="H27">
        <f ca="1">ROUND(SUMIF(Councils!$C$6:$C$873,$A27,Councils!$H$6:$H$816)*0.7,0)</f>
        <v>0</v>
      </c>
      <c r="I27">
        <f ca="1">ROUND(SUMIF(Councils!$C$6:$C$873,$A27,Councils!$I$6:$I$816)*0.7,0)</f>
        <v>0</v>
      </c>
      <c r="J27">
        <f ca="1">ROUND(SUMIF(Councils!$C$6:$C$873,$A27,Councils!$J$6:$J$816)*0.7,0)</f>
        <v>4</v>
      </c>
      <c r="K27">
        <f ca="1">ROUND(SUMIF(Councils!$C$6:$C$873,$A27,Councils!$K$6:$K$816)*0.7,0)</f>
        <v>0</v>
      </c>
      <c r="L27">
        <f ca="1">ROUND(SUMIF(Councils!$C$6:$C$873,$A27,Councils!$L$6:$L$816)*0.7,0)</f>
        <v>4</v>
      </c>
      <c r="M27" s="63">
        <f t="shared" ca="1" si="0"/>
        <v>0.36363636363636365</v>
      </c>
      <c r="N27">
        <f t="shared" ca="1" si="1"/>
        <v>111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ROUND(SUMIF(Councils!$C$6:$C$873,$A28,Councils!$E$6:$E$873),0)</f>
        <v>517</v>
      </c>
      <c r="F28">
        <f ca="1">ROUND(SUMIF(Councils!$C$6:$C$873,$A28,Councils!$F$6:$F$816)*0.7,0)</f>
        <v>20</v>
      </c>
      <c r="G28">
        <f ca="1">ROUND(SUMIF(Councils!$C$6:$C$873,$A28,Councils!$G$6:$G$816)*0.7,0)</f>
        <v>1</v>
      </c>
      <c r="H28">
        <f ca="1">ROUND(SUMIF(Councils!$C$6:$C$873,$A28,Councils!$H$6:$H$816)*0.7,0)</f>
        <v>0</v>
      </c>
      <c r="I28">
        <f ca="1">ROUND(SUMIF(Councils!$C$6:$C$873,$A28,Councils!$I$6:$I$816)*0.7,0)</f>
        <v>1</v>
      </c>
      <c r="J28">
        <f ca="1">ROUND(SUMIF(Councils!$C$6:$C$873,$A28,Councils!$J$6:$J$816)*0.7,0)</f>
        <v>21</v>
      </c>
      <c r="K28">
        <f ca="1">ROUND(SUMIF(Councils!$C$6:$C$873,$A28,Councils!$K$6:$K$816)*0.7,0)</f>
        <v>0</v>
      </c>
      <c r="L28">
        <f ca="1">ROUND(SUMIF(Councils!$C$6:$C$873,$A28,Councils!$L$6:$L$816)*0.7,0)</f>
        <v>21</v>
      </c>
      <c r="M28" s="63">
        <f t="shared" ca="1" si="0"/>
        <v>1.05</v>
      </c>
      <c r="N28">
        <f t="shared" ca="1" si="1"/>
        <v>15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ROUND(SUMIF(Councils!$C$6:$C$873,$A29,Councils!$E$6:$E$873),0)</f>
        <v>227</v>
      </c>
      <c r="F29">
        <f ca="1">ROUND(SUMIF(Councils!$C$6:$C$873,$A29,Councils!$F$6:$F$816)*0.7,0)</f>
        <v>13</v>
      </c>
      <c r="G29">
        <f ca="1">ROUND(SUMIF(Councils!$C$6:$C$873,$A29,Councils!$G$6:$G$816)*0.7,0)</f>
        <v>1</v>
      </c>
      <c r="H29">
        <f ca="1">ROUND(SUMIF(Councils!$C$6:$C$873,$A29,Councils!$H$6:$H$816)*0.7,0)</f>
        <v>0</v>
      </c>
      <c r="I29">
        <f ca="1">ROUND(SUMIF(Councils!$C$6:$C$873,$A29,Councils!$I$6:$I$816)*0.7,0)</f>
        <v>1</v>
      </c>
      <c r="J29">
        <f ca="1">ROUND(SUMIF(Councils!$C$6:$C$873,$A29,Councils!$J$6:$J$816)*0.7,0)</f>
        <v>4</v>
      </c>
      <c r="K29">
        <f ca="1">ROUND(SUMIF(Councils!$C$6:$C$873,$A29,Councils!$K$6:$K$816)*0.7,0)</f>
        <v>0</v>
      </c>
      <c r="L29">
        <f ca="1">ROUND(SUMIF(Councils!$C$6:$C$873,$A29,Councils!$L$6:$L$816)*0.7,0)</f>
        <v>4</v>
      </c>
      <c r="M29" s="63">
        <f ca="1">IFERROR(L29/F29,0)</f>
        <v>0.30769230769230771</v>
      </c>
      <c r="N29">
        <f t="shared" ca="1" si="1"/>
        <v>121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ROUND(SUMIF(Councils!$C$6:$C$873,$A30,Councils!$E$6:$E$873),0)</f>
        <v>262</v>
      </c>
      <c r="F30">
        <f ca="1">ROUND(SUMIF(Councils!$C$6:$C$873,$A30,Councils!$F$6:$F$816)*0.7,0)</f>
        <v>11</v>
      </c>
      <c r="G30">
        <f ca="1">ROUND(SUMIF(Councils!$C$6:$C$873,$A30,Councils!$G$6:$G$816)*0.7,0)</f>
        <v>4</v>
      </c>
      <c r="H30">
        <f ca="1">ROUND(SUMIF(Councils!$C$6:$C$873,$A30,Councils!$H$6:$H$816)*0.7,0)</f>
        <v>0</v>
      </c>
      <c r="I30">
        <f ca="1">ROUND(SUMIF(Councils!$C$6:$C$873,$A30,Councils!$I$6:$I$816)*0.7,0)</f>
        <v>4</v>
      </c>
      <c r="J30">
        <f ca="1">ROUND(SUMIF(Councils!$C$6:$C$873,$A30,Councils!$J$6:$J$816)*0.7,0)</f>
        <v>6</v>
      </c>
      <c r="K30">
        <f ca="1">ROUND(SUMIF(Councils!$C$6:$C$873,$A30,Councils!$K$6:$K$816)*0.7,0)</f>
        <v>0</v>
      </c>
      <c r="L30">
        <f ca="1">ROUND(SUMIF(Councils!$C$6:$C$873,$A30,Councils!$L$6:$L$816)*0.7,0)</f>
        <v>6</v>
      </c>
      <c r="M30" s="63">
        <f t="shared" ca="1" si="0"/>
        <v>0.54545454545454541</v>
      </c>
      <c r="N30">
        <f t="shared" ca="1" si="1"/>
        <v>62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ROUND(SUMIF(Councils!$C$6:$C$873,$A31,Councils!$E$6:$E$873),0)</f>
        <v>0</v>
      </c>
      <c r="F31">
        <f ca="1">ROUND(SUMIF(Councils!$C$6:$C$873,$A31,Councils!$F$6:$F$816)*0.7,0)</f>
        <v>0</v>
      </c>
      <c r="G31">
        <f ca="1">ROUND(SUMIF(Councils!$C$6:$C$873,$A31,Councils!$G$6:$G$816)*0.7,0)</f>
        <v>0</v>
      </c>
      <c r="H31">
        <f ca="1">ROUND(SUMIF(Councils!$C$6:$C$873,$A31,Councils!$H$6:$H$816)*0.7,0)</f>
        <v>0</v>
      </c>
      <c r="I31">
        <f ca="1">ROUND(SUMIF(Councils!$C$6:$C$873,$A31,Councils!$I$6:$I$816)*0.7,0)</f>
        <v>0</v>
      </c>
      <c r="J31">
        <f ca="1">ROUND(SUMIF(Councils!$C$6:$C$873,$A31,Councils!$J$6:$J$816)*0.7,0)</f>
        <v>0</v>
      </c>
      <c r="K31">
        <f ca="1">ROUND(SUMIF(Councils!$C$6:$C$873,$A31,Councils!$K$6:$K$816)*0.7,0)</f>
        <v>0</v>
      </c>
      <c r="L31">
        <f ca="1">ROUND(SUMIF(Councils!$C$6:$C$873,$A31,Councils!$L$6:$L$816)*0.7,0)</f>
        <v>0</v>
      </c>
      <c r="M31" s="63">
        <f t="shared" ca="1" si="0"/>
        <v>0</v>
      </c>
      <c r="N31">
        <f t="shared" ca="1" si="1"/>
        <v>193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ROUND(SUMIF(Councils!$C$6:$C$873,$A32,Councils!$E$6:$E$873),0)</f>
        <v>62</v>
      </c>
      <c r="F32">
        <f ca="1">ROUND(SUMIF(Councils!$C$6:$C$873,$A32,Councils!$F$6:$F$816)*0.7,0)</f>
        <v>7</v>
      </c>
      <c r="G32">
        <f ca="1">ROUND(SUMIF(Councils!$C$6:$C$873,$A32,Councils!$G$6:$G$816)*0.7,0)</f>
        <v>0</v>
      </c>
      <c r="H32">
        <f ca="1">ROUND(SUMIF(Councils!$C$6:$C$873,$A32,Councils!$H$6:$H$816)*0.7,0)</f>
        <v>0</v>
      </c>
      <c r="I32">
        <f ca="1">ROUND(SUMIF(Councils!$C$6:$C$873,$A32,Councils!$I$6:$I$816)*0.7,0)</f>
        <v>0</v>
      </c>
      <c r="J32">
        <f ca="1">ROUND(SUMIF(Councils!$C$6:$C$873,$A32,Councils!$J$6:$J$816)*0.7,0)</f>
        <v>3</v>
      </c>
      <c r="K32">
        <f ca="1">ROUND(SUMIF(Councils!$C$6:$C$873,$A32,Councils!$K$6:$K$816)*0.7,0)</f>
        <v>0</v>
      </c>
      <c r="L32">
        <f ca="1">ROUND(SUMIF(Councils!$C$6:$C$873,$A32,Councils!$L$6:$L$816)*0.7,0)</f>
        <v>3</v>
      </c>
      <c r="M32" s="63">
        <f t="shared" ca="1" si="0"/>
        <v>0.42857142857142855</v>
      </c>
      <c r="N32">
        <f t="shared" ca="1" si="1"/>
        <v>95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ROUND(SUMIF(Councils!$C$6:$C$873,$A33,Councils!$E$6:$E$873),0)</f>
        <v>363</v>
      </c>
      <c r="F33">
        <f ca="1">ROUND(SUMIF(Councils!$C$6:$C$873,$A33,Councils!$F$6:$F$816)*0.7,0)</f>
        <v>15</v>
      </c>
      <c r="G33">
        <f ca="1">ROUND(SUMIF(Councils!$C$6:$C$873,$A33,Councils!$G$6:$G$816)*0.7,0)</f>
        <v>0</v>
      </c>
      <c r="H33">
        <f ca="1">ROUND(SUMIF(Councils!$C$6:$C$873,$A33,Councils!$H$6:$H$816)*0.7,0)</f>
        <v>0</v>
      </c>
      <c r="I33">
        <f ca="1">ROUND(SUMIF(Councils!$C$6:$C$873,$A33,Councils!$I$6:$I$816)*0.7,0)</f>
        <v>0</v>
      </c>
      <c r="J33">
        <f ca="1">ROUND(SUMIF(Councils!$C$6:$C$873,$A33,Councils!$J$6:$J$816)*0.7,0)</f>
        <v>3</v>
      </c>
      <c r="K33">
        <f ca="1">ROUND(SUMIF(Councils!$C$6:$C$873,$A33,Councils!$K$6:$K$816)*0.7,0)</f>
        <v>0</v>
      </c>
      <c r="L33">
        <f ca="1">ROUND(SUMIF(Councils!$C$6:$C$873,$A33,Councils!$L$6:$L$816)*0.7,0)</f>
        <v>3</v>
      </c>
      <c r="M33" s="63">
        <f t="shared" ca="1" si="0"/>
        <v>0.2</v>
      </c>
      <c r="N33">
        <f t="shared" ca="1" si="1"/>
        <v>155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ROUND(SUMIF(Councils!$C$6:$C$873,$A34,Councils!$E$6:$E$873),0)</f>
        <v>366</v>
      </c>
      <c r="F34">
        <f ca="1">ROUND(SUMIF(Councils!$C$6:$C$873,$A34,Councils!$F$6:$F$816)*0.7,0)</f>
        <v>17</v>
      </c>
      <c r="G34">
        <f ca="1">ROUND(SUMIF(Councils!$C$6:$C$873,$A34,Councils!$G$6:$G$816)*0.7,0)</f>
        <v>4</v>
      </c>
      <c r="H34">
        <f ca="1">ROUND(SUMIF(Councils!$C$6:$C$873,$A34,Councils!$H$6:$H$816)*0.7,0)</f>
        <v>0</v>
      </c>
      <c r="I34">
        <f ca="1">ROUND(SUMIF(Councils!$C$6:$C$873,$A34,Councils!$I$6:$I$816)*0.7,0)</f>
        <v>4</v>
      </c>
      <c r="J34">
        <f ca="1">ROUND(SUMIF(Councils!$C$6:$C$873,$A34,Councils!$J$6:$J$816)*0.7,0)</f>
        <v>6</v>
      </c>
      <c r="K34">
        <f ca="1">ROUND(SUMIF(Councils!$C$6:$C$873,$A34,Councils!$K$6:$K$816)*0.7,0)</f>
        <v>0</v>
      </c>
      <c r="L34">
        <f ca="1">ROUND(SUMIF(Councils!$C$6:$C$873,$A34,Councils!$L$6:$L$816)*0.7,0)</f>
        <v>6</v>
      </c>
      <c r="M34" s="63">
        <f t="shared" ca="1" si="0"/>
        <v>0.35294117647058826</v>
      </c>
      <c r="N34">
        <f t="shared" ca="1" si="1"/>
        <v>114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ROUND(SUMIF(Councils!$C$6:$C$873,$A35,Councils!$E$6:$E$873),0)</f>
        <v>293</v>
      </c>
      <c r="F35">
        <f ca="1">ROUND(SUMIF(Councils!$C$6:$C$873,$A35,Councils!$F$6:$F$816)*0.7,0)</f>
        <v>17</v>
      </c>
      <c r="G35">
        <f ca="1">ROUND(SUMIF(Councils!$C$6:$C$873,$A35,Councils!$G$6:$G$816)*0.7,0)</f>
        <v>1</v>
      </c>
      <c r="H35">
        <f ca="1">ROUND(SUMIF(Councils!$C$6:$C$873,$A35,Councils!$H$6:$H$816)*0.7,0)</f>
        <v>0</v>
      </c>
      <c r="I35">
        <f ca="1">ROUND(SUMIF(Councils!$C$6:$C$873,$A35,Councils!$I$6:$I$816)*0.7,0)</f>
        <v>1</v>
      </c>
      <c r="J35">
        <f ca="1">ROUND(SUMIF(Councils!$C$6:$C$873,$A35,Councils!$J$6:$J$816)*0.7,0)</f>
        <v>27</v>
      </c>
      <c r="K35">
        <f ca="1">ROUND(SUMIF(Councils!$C$6:$C$873,$A35,Councils!$K$6:$K$816)*0.7,0)</f>
        <v>0</v>
      </c>
      <c r="L35">
        <f ca="1">ROUND(SUMIF(Councils!$C$6:$C$873,$A35,Councils!$L$6:$L$816)*0.7,0)</f>
        <v>27</v>
      </c>
      <c r="M35" s="63">
        <f t="shared" ca="1" si="0"/>
        <v>1.588235294117647</v>
      </c>
      <c r="N35">
        <f t="shared" ca="1" si="1"/>
        <v>5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ROUND(SUMIF(Councils!$C$6:$C$873,$A36,Councils!$E$6:$E$873),0)</f>
        <v>343</v>
      </c>
      <c r="F36">
        <f ca="1">ROUND(SUMIF(Councils!$C$6:$C$873,$A36,Councils!$F$6:$F$816)*0.7,0)</f>
        <v>18</v>
      </c>
      <c r="G36">
        <f ca="1">ROUND(SUMIF(Councils!$C$6:$C$873,$A36,Councils!$G$6:$G$816)*0.7,0)</f>
        <v>0</v>
      </c>
      <c r="H36">
        <f ca="1">ROUND(SUMIF(Councils!$C$6:$C$873,$A36,Councils!$H$6:$H$816)*0.7,0)</f>
        <v>0</v>
      </c>
      <c r="I36">
        <f ca="1">ROUND(SUMIF(Councils!$C$6:$C$873,$A36,Councils!$I$6:$I$816)*0.7,0)</f>
        <v>0</v>
      </c>
      <c r="J36">
        <f ca="1">ROUND(SUMIF(Councils!$C$6:$C$873,$A36,Councils!$J$6:$J$816)*0.7,0)</f>
        <v>15</v>
      </c>
      <c r="K36">
        <f ca="1">ROUND(SUMIF(Councils!$C$6:$C$873,$A36,Councils!$K$6:$K$816)*0.7,0)</f>
        <v>0</v>
      </c>
      <c r="L36">
        <f ca="1">ROUND(SUMIF(Councils!$C$6:$C$873,$A36,Councils!$L$6:$L$816)*0.7,0)</f>
        <v>15</v>
      </c>
      <c r="M36" s="63">
        <f t="shared" ca="1" si="0"/>
        <v>0.83333333333333337</v>
      </c>
      <c r="N36">
        <f t="shared" ca="1" si="1"/>
        <v>25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ROUND(SUMIF(Councils!$C$6:$C$873,$A37,Councils!$E$6:$E$873),0)</f>
        <v>853</v>
      </c>
      <c r="F37">
        <f ca="1">ROUND(SUMIF(Councils!$C$6:$C$873,$A37,Councils!$F$6:$F$816)*0.7,0)</f>
        <v>35</v>
      </c>
      <c r="G37">
        <f ca="1">ROUND(SUMIF(Councils!$C$6:$C$873,$A37,Councils!$G$6:$G$816)*0.7,0)</f>
        <v>4</v>
      </c>
      <c r="H37">
        <f ca="1">ROUND(SUMIF(Councils!$C$6:$C$873,$A37,Councils!$H$6:$H$816)*0.7,0)</f>
        <v>0</v>
      </c>
      <c r="I37">
        <f ca="1">ROUND(SUMIF(Councils!$C$6:$C$873,$A37,Councils!$I$6:$I$816)*0.7,0)</f>
        <v>4</v>
      </c>
      <c r="J37">
        <f ca="1">ROUND(SUMIF(Councils!$C$6:$C$873,$A37,Councils!$J$6:$J$816)*0.7,0)</f>
        <v>28</v>
      </c>
      <c r="K37">
        <f ca="1">ROUND(SUMIF(Councils!$C$6:$C$873,$A37,Councils!$K$6:$K$816)*0.7,0)</f>
        <v>0</v>
      </c>
      <c r="L37">
        <f ca="1">ROUND(SUMIF(Councils!$C$6:$C$873,$A37,Councils!$L$6:$L$816)*0.7,0)</f>
        <v>28</v>
      </c>
      <c r="M37" s="63">
        <f t="shared" ca="1" si="0"/>
        <v>0.8</v>
      </c>
      <c r="N37">
        <f t="shared" ca="1" si="1"/>
        <v>31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ROUND(SUMIF(Councils!$C$6:$C$873,$A38,Councils!$E$6:$E$873),0)</f>
        <v>601</v>
      </c>
      <c r="F38">
        <f ca="1">ROUND(SUMIF(Councils!$C$6:$C$873,$A38,Councils!$F$6:$F$816)*0.7,0)</f>
        <v>27</v>
      </c>
      <c r="G38">
        <f ca="1">ROUND(SUMIF(Councils!$C$6:$C$873,$A38,Councils!$G$6:$G$816)*0.7,0)</f>
        <v>0</v>
      </c>
      <c r="H38">
        <f ca="1">ROUND(SUMIF(Councils!$C$6:$C$873,$A38,Councils!$H$6:$H$816)*0.7,0)</f>
        <v>0</v>
      </c>
      <c r="I38">
        <f ca="1">ROUND(SUMIF(Councils!$C$6:$C$873,$A38,Councils!$I$6:$I$816)*0.7,0)</f>
        <v>0</v>
      </c>
      <c r="J38">
        <f ca="1">ROUND(SUMIF(Councils!$C$6:$C$873,$A38,Councils!$J$6:$J$816)*0.7,0)</f>
        <v>11</v>
      </c>
      <c r="K38">
        <f ca="1">ROUND(SUMIF(Councils!$C$6:$C$873,$A38,Councils!$K$6:$K$816)*0.7,0)</f>
        <v>0</v>
      </c>
      <c r="L38">
        <f ca="1">ROUND(SUMIF(Councils!$C$6:$C$873,$A38,Councils!$L$6:$L$816)*0.7,0)</f>
        <v>11</v>
      </c>
      <c r="M38" s="63">
        <f t="shared" ca="1" si="0"/>
        <v>0.40740740740740738</v>
      </c>
      <c r="N38">
        <f t="shared" ca="1" si="1"/>
        <v>99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ROUND(SUMIF(Councils!$C$6:$C$873,$A39,Councils!$E$6:$E$873),0)</f>
        <v>807</v>
      </c>
      <c r="F39">
        <f ca="1">ROUND(SUMIF(Councils!$C$6:$C$873,$A39,Councils!$F$6:$F$816)*0.7,0)</f>
        <v>29</v>
      </c>
      <c r="G39">
        <f ca="1">ROUND(SUMIF(Councils!$C$6:$C$873,$A39,Councils!$G$6:$G$816)*0.7,0)</f>
        <v>1</v>
      </c>
      <c r="H39">
        <f ca="1">ROUND(SUMIF(Councils!$C$6:$C$873,$A39,Councils!$H$6:$H$816)*0.7,0)</f>
        <v>0</v>
      </c>
      <c r="I39">
        <f ca="1">ROUND(SUMIF(Councils!$C$6:$C$873,$A39,Councils!$I$6:$I$816)*0.7,0)</f>
        <v>1</v>
      </c>
      <c r="J39">
        <f ca="1">ROUND(SUMIF(Councils!$C$6:$C$873,$A39,Councils!$J$6:$J$816)*0.7,0)</f>
        <v>20</v>
      </c>
      <c r="K39">
        <f ca="1">ROUND(SUMIF(Councils!$C$6:$C$873,$A39,Councils!$K$6:$K$816)*0.7,0)</f>
        <v>0</v>
      </c>
      <c r="L39">
        <f ca="1">ROUND(SUMIF(Councils!$C$6:$C$873,$A39,Councils!$L$6:$L$816)*0.7,0)</f>
        <v>20</v>
      </c>
      <c r="M39" s="63">
        <f t="shared" ca="1" si="0"/>
        <v>0.68965517241379315</v>
      </c>
      <c r="N39">
        <f t="shared" ca="1" si="1"/>
        <v>44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ROUND(SUMIF(Councils!$C$6:$C$873,$A40,Councils!$E$6:$E$873),0)</f>
        <v>1311</v>
      </c>
      <c r="F40">
        <f ca="1">ROUND(SUMIF(Councils!$C$6:$C$873,$A40,Councils!$F$6:$F$816)*0.7,0)</f>
        <v>44</v>
      </c>
      <c r="G40">
        <f ca="1">ROUND(SUMIF(Councils!$C$6:$C$873,$A40,Councils!$G$6:$G$816)*0.7,0)</f>
        <v>6</v>
      </c>
      <c r="H40">
        <f ca="1">ROUND(SUMIF(Councils!$C$6:$C$873,$A40,Councils!$H$6:$H$816)*0.7,0)</f>
        <v>0</v>
      </c>
      <c r="I40">
        <f ca="1">ROUND(SUMIF(Councils!$C$6:$C$873,$A40,Councils!$I$6:$I$816)*0.7,0)</f>
        <v>6</v>
      </c>
      <c r="J40">
        <f ca="1">ROUND(SUMIF(Councils!$C$6:$C$873,$A40,Councils!$J$6:$J$816)*0.7,0)</f>
        <v>40</v>
      </c>
      <c r="K40">
        <f ca="1">ROUND(SUMIF(Councils!$C$6:$C$873,$A40,Councils!$K$6:$K$816)*0.7,0)</f>
        <v>0</v>
      </c>
      <c r="L40">
        <f ca="1">ROUND(SUMIF(Councils!$C$6:$C$873,$A40,Councils!$L$6:$L$816)*0.7,0)</f>
        <v>40</v>
      </c>
      <c r="M40" s="63">
        <f t="shared" ca="1" si="0"/>
        <v>0.90909090909090906</v>
      </c>
      <c r="N40">
        <f t="shared" ca="1" si="1"/>
        <v>16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ROUND(SUMIF(Councils!$C$6:$C$873,$A41,Councils!$E$6:$E$873),0)</f>
        <v>231</v>
      </c>
      <c r="F41">
        <f ca="1">ROUND(SUMIF(Councils!$C$6:$C$873,$A41,Councils!$F$6:$F$816)*0.7,0)</f>
        <v>11</v>
      </c>
      <c r="G41">
        <f ca="1">ROUND(SUMIF(Councils!$C$6:$C$873,$A41,Councils!$G$6:$G$816)*0.7,0)</f>
        <v>0</v>
      </c>
      <c r="H41">
        <f ca="1">ROUND(SUMIF(Councils!$C$6:$C$873,$A41,Councils!$H$6:$H$816)*0.7,0)</f>
        <v>0</v>
      </c>
      <c r="I41">
        <f ca="1">ROUND(SUMIF(Councils!$C$6:$C$873,$A41,Councils!$I$6:$I$816)*0.7,0)</f>
        <v>0</v>
      </c>
      <c r="J41">
        <f ca="1">ROUND(SUMIF(Councils!$C$6:$C$873,$A41,Councils!$J$6:$J$816)*0.7,0)</f>
        <v>12</v>
      </c>
      <c r="K41">
        <f ca="1">ROUND(SUMIF(Councils!$C$6:$C$873,$A41,Councils!$K$6:$K$816)*0.7,0)</f>
        <v>0</v>
      </c>
      <c r="L41">
        <f ca="1">ROUND(SUMIF(Councils!$C$6:$C$873,$A41,Councils!$L$6:$L$816)*0.7,0)</f>
        <v>12</v>
      </c>
      <c r="M41" s="63">
        <f t="shared" ca="1" si="0"/>
        <v>1.0909090909090908</v>
      </c>
      <c r="N41">
        <f t="shared" ca="1" si="1"/>
        <v>13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ROUND(SUMIF(Councils!$C$6:$C$873,$A42,Councils!$E$6:$E$873),0)</f>
        <v>572</v>
      </c>
      <c r="F42">
        <f ca="1">ROUND(SUMIF(Councils!$C$6:$C$873,$A42,Councils!$F$6:$F$816)*0.7,0)</f>
        <v>26</v>
      </c>
      <c r="G42">
        <f ca="1">ROUND(SUMIF(Councils!$C$6:$C$873,$A42,Councils!$G$6:$G$816)*0.7,0)</f>
        <v>0</v>
      </c>
      <c r="H42">
        <f ca="1">ROUND(SUMIF(Councils!$C$6:$C$873,$A42,Councils!$H$6:$H$816)*0.7,0)</f>
        <v>0</v>
      </c>
      <c r="I42">
        <f ca="1">ROUND(SUMIF(Councils!$C$6:$C$873,$A42,Councils!$I$6:$I$816)*0.7,0)</f>
        <v>0</v>
      </c>
      <c r="J42">
        <f ca="1">ROUND(SUMIF(Councils!$C$6:$C$873,$A42,Councils!$J$6:$J$816)*0.7,0)</f>
        <v>11</v>
      </c>
      <c r="K42">
        <f ca="1">ROUND(SUMIF(Councils!$C$6:$C$873,$A42,Councils!$K$6:$K$816)*0.7,0)</f>
        <v>0</v>
      </c>
      <c r="L42">
        <f ca="1">ROUND(SUMIF(Councils!$C$6:$C$873,$A42,Councils!$L$6:$L$816)*0.7,0)</f>
        <v>11</v>
      </c>
      <c r="M42" s="63">
        <f t="shared" ca="1" si="0"/>
        <v>0.42307692307692307</v>
      </c>
      <c r="N42">
        <f t="shared" ca="1" si="1"/>
        <v>98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ROUND(SUMIF(Councils!$C$6:$C$873,$A43,Councils!$E$6:$E$873),0)</f>
        <v>1044</v>
      </c>
      <c r="F43">
        <f ca="1">ROUND(SUMIF(Councils!$C$6:$C$873,$A43,Councils!$F$6:$F$816)*0.7,0)</f>
        <v>32</v>
      </c>
      <c r="G43">
        <f ca="1">ROUND(SUMIF(Councils!$C$6:$C$873,$A43,Councils!$G$6:$G$816)*0.7,0)</f>
        <v>4</v>
      </c>
      <c r="H43">
        <f ca="1">ROUND(SUMIF(Councils!$C$6:$C$873,$A43,Councils!$H$6:$H$816)*0.7,0)</f>
        <v>0</v>
      </c>
      <c r="I43">
        <f ca="1">ROUND(SUMIF(Councils!$C$6:$C$873,$A43,Councils!$I$6:$I$816)*0.7,0)</f>
        <v>4</v>
      </c>
      <c r="J43">
        <f ca="1">ROUND(SUMIF(Councils!$C$6:$C$873,$A43,Councils!$J$6:$J$816)*0.7,0)</f>
        <v>25</v>
      </c>
      <c r="K43">
        <f ca="1">ROUND(SUMIF(Councils!$C$6:$C$873,$A43,Councils!$K$6:$K$816)*0.7,0)</f>
        <v>0</v>
      </c>
      <c r="L43">
        <f ca="1">ROUND(SUMIF(Councils!$C$6:$C$873,$A43,Councils!$L$6:$L$816)*0.7,0)</f>
        <v>25</v>
      </c>
      <c r="M43" s="63">
        <f t="shared" ca="1" si="0"/>
        <v>0.78125</v>
      </c>
      <c r="N43">
        <f t="shared" ca="1" si="1"/>
        <v>35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ROUND(SUMIF(Councils!$C$6:$C$873,$A44,Councils!$E$6:$E$873),0)</f>
        <v>461</v>
      </c>
      <c r="F44">
        <f ca="1">ROUND(SUMIF(Councils!$C$6:$C$873,$A44,Councils!$F$6:$F$816)*0.7,0)</f>
        <v>22</v>
      </c>
      <c r="G44">
        <f ca="1">ROUND(SUMIF(Councils!$C$6:$C$873,$A44,Councils!$G$6:$G$816)*0.7,0)</f>
        <v>1</v>
      </c>
      <c r="H44">
        <f ca="1">ROUND(SUMIF(Councils!$C$6:$C$873,$A44,Councils!$H$6:$H$816)*0.7,0)</f>
        <v>0</v>
      </c>
      <c r="I44">
        <f ca="1">ROUND(SUMIF(Councils!$C$6:$C$873,$A44,Councils!$I$6:$I$816)*0.7,0)</f>
        <v>1</v>
      </c>
      <c r="J44">
        <f ca="1">ROUND(SUMIF(Councils!$C$6:$C$873,$A44,Councils!$J$6:$J$816)*0.7,0)</f>
        <v>11</v>
      </c>
      <c r="K44">
        <f ca="1">ROUND(SUMIF(Councils!$C$6:$C$873,$A44,Councils!$K$6:$K$816)*0.7,0)</f>
        <v>0</v>
      </c>
      <c r="L44">
        <f ca="1">ROUND(SUMIF(Councils!$C$6:$C$873,$A44,Councils!$L$6:$L$816)*0.7,0)</f>
        <v>11</v>
      </c>
      <c r="M44" s="63">
        <f t="shared" ca="1" si="0"/>
        <v>0.5</v>
      </c>
      <c r="N44">
        <f t="shared" ca="1" si="1"/>
        <v>72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ROUND(SUMIF(Councils!$C$6:$C$873,$A45,Councils!$E$6:$E$873),0)</f>
        <v>567</v>
      </c>
      <c r="F45">
        <f ca="1">ROUND(SUMIF(Councils!$C$6:$C$873,$A45,Councils!$F$6:$F$816)*0.7,0)</f>
        <v>21</v>
      </c>
      <c r="G45">
        <f ca="1">ROUND(SUMIF(Councils!$C$6:$C$873,$A45,Councils!$G$6:$G$816)*0.7,0)</f>
        <v>2</v>
      </c>
      <c r="H45">
        <f ca="1">ROUND(SUMIF(Councils!$C$6:$C$873,$A45,Councils!$H$6:$H$816)*0.7,0)</f>
        <v>0</v>
      </c>
      <c r="I45">
        <f ca="1">ROUND(SUMIF(Councils!$C$6:$C$873,$A45,Councils!$I$6:$I$816)*0.7,0)</f>
        <v>2</v>
      </c>
      <c r="J45">
        <f ca="1">ROUND(SUMIF(Councils!$C$6:$C$873,$A45,Councils!$J$6:$J$816)*0.7,0)</f>
        <v>13</v>
      </c>
      <c r="K45">
        <f ca="1">ROUND(SUMIF(Councils!$C$6:$C$873,$A45,Councils!$K$6:$K$816)*0.7,0)</f>
        <v>0</v>
      </c>
      <c r="L45">
        <f ca="1">ROUND(SUMIF(Councils!$C$6:$C$873,$A45,Councils!$L$6:$L$816)*0.7,0)</f>
        <v>13</v>
      </c>
      <c r="M45" s="63">
        <f t="shared" ca="1" si="0"/>
        <v>0.61904761904761907</v>
      </c>
      <c r="N45">
        <f t="shared" ca="1" si="1"/>
        <v>48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ROUND(SUMIF(Councils!$C$6:$C$873,$A46,Councils!$E$6:$E$873),0)</f>
        <v>380</v>
      </c>
      <c r="F46">
        <f ca="1">ROUND(SUMIF(Councils!$C$6:$C$873,$A46,Councils!$F$6:$F$816)*0.7,0)</f>
        <v>18</v>
      </c>
      <c r="G46">
        <f ca="1">ROUND(SUMIF(Councils!$C$6:$C$873,$A46,Councils!$G$6:$G$816)*0.7,0)</f>
        <v>0</v>
      </c>
      <c r="H46">
        <f ca="1">ROUND(SUMIF(Councils!$C$6:$C$873,$A46,Councils!$H$6:$H$816)*0.7,0)</f>
        <v>0</v>
      </c>
      <c r="I46">
        <f ca="1">ROUND(SUMIF(Councils!$C$6:$C$873,$A46,Councils!$I$6:$I$816)*0.7,0)</f>
        <v>0</v>
      </c>
      <c r="J46">
        <f ca="1">ROUND(SUMIF(Councils!$C$6:$C$873,$A46,Councils!$J$6:$J$816)*0.7,0)</f>
        <v>9</v>
      </c>
      <c r="K46">
        <f ca="1">ROUND(SUMIF(Councils!$C$6:$C$873,$A46,Councils!$K$6:$K$816)*0.7,0)</f>
        <v>0</v>
      </c>
      <c r="L46">
        <f ca="1">ROUND(SUMIF(Councils!$C$6:$C$873,$A46,Councils!$L$6:$L$816)*0.7,0)</f>
        <v>9</v>
      </c>
      <c r="M46" s="63">
        <f t="shared" ca="1" si="0"/>
        <v>0.5</v>
      </c>
      <c r="N46">
        <f t="shared" ca="1" si="1"/>
        <v>72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ROUND(SUMIF(Councils!$C$6:$C$873,$A47,Councils!$E$6:$E$873),0)</f>
        <v>267</v>
      </c>
      <c r="F47">
        <f ca="1">ROUND(SUMIF(Councils!$C$6:$C$873,$A47,Councils!$F$6:$F$816)*0.7,0)</f>
        <v>16</v>
      </c>
      <c r="G47">
        <f ca="1">ROUND(SUMIF(Councils!$C$6:$C$873,$A47,Councils!$G$6:$G$816)*0.7,0)</f>
        <v>0</v>
      </c>
      <c r="H47">
        <f ca="1">ROUND(SUMIF(Councils!$C$6:$C$873,$A47,Councils!$H$6:$H$816)*0.7,0)</f>
        <v>0</v>
      </c>
      <c r="I47">
        <f ca="1">ROUND(SUMIF(Councils!$C$6:$C$873,$A47,Councils!$I$6:$I$816)*0.7,0)</f>
        <v>0</v>
      </c>
      <c r="J47">
        <f ca="1">ROUND(SUMIF(Councils!$C$6:$C$873,$A47,Councils!$J$6:$J$816)*0.7,0)</f>
        <v>6</v>
      </c>
      <c r="K47">
        <f ca="1">ROUND(SUMIF(Councils!$C$6:$C$873,$A47,Councils!$K$6:$K$816)*0.7,0)</f>
        <v>0</v>
      </c>
      <c r="L47">
        <f ca="1">ROUND(SUMIF(Councils!$C$6:$C$873,$A47,Councils!$L$6:$L$816)*0.7,0)</f>
        <v>6</v>
      </c>
      <c r="M47" s="63">
        <f t="shared" ca="1" si="0"/>
        <v>0.375</v>
      </c>
      <c r="N47">
        <f t="shared" ca="1" si="1"/>
        <v>110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ROUND(SUMIF(Councils!$C$6:$C$873,$A48,Councils!$E$6:$E$873),0)</f>
        <v>772</v>
      </c>
      <c r="F48">
        <f ca="1">ROUND(SUMIF(Councils!$C$6:$C$873,$A48,Councils!$F$6:$F$816)*0.7,0)</f>
        <v>31</v>
      </c>
      <c r="G48">
        <f ca="1">ROUND(SUMIF(Councils!$C$6:$C$873,$A48,Councils!$G$6:$G$816)*0.7,0)</f>
        <v>8</v>
      </c>
      <c r="H48">
        <f ca="1">ROUND(SUMIF(Councils!$C$6:$C$873,$A48,Councils!$H$6:$H$816)*0.7,0)</f>
        <v>0</v>
      </c>
      <c r="I48">
        <f ca="1">ROUND(SUMIF(Councils!$C$6:$C$873,$A48,Councils!$I$6:$I$816)*0.7,0)</f>
        <v>8</v>
      </c>
      <c r="J48">
        <f ca="1">ROUND(SUMIF(Councils!$C$6:$C$873,$A48,Councils!$J$6:$J$816)*0.7,0)</f>
        <v>18</v>
      </c>
      <c r="K48">
        <f ca="1">ROUND(SUMIF(Councils!$C$6:$C$873,$A48,Councils!$K$6:$K$816)*0.7,0)</f>
        <v>0</v>
      </c>
      <c r="L48">
        <f ca="1">ROUND(SUMIF(Councils!$C$6:$C$873,$A48,Councils!$L$6:$L$816)*0.7,0)</f>
        <v>18</v>
      </c>
      <c r="M48" s="63">
        <f t="shared" ca="1" si="0"/>
        <v>0.58064516129032262</v>
      </c>
      <c r="N48">
        <f t="shared" ca="1" si="1"/>
        <v>57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ROUND(SUMIF(Councils!$C$6:$C$873,$A49,Councils!$E$6:$E$873),0)</f>
        <v>284</v>
      </c>
      <c r="F49">
        <f ca="1">ROUND(SUMIF(Councils!$C$6:$C$873,$A49,Councils!$F$6:$F$816)*0.7,0)</f>
        <v>15</v>
      </c>
      <c r="G49">
        <f ca="1">ROUND(SUMIF(Councils!$C$6:$C$873,$A49,Councils!$G$6:$G$816)*0.7,0)</f>
        <v>1</v>
      </c>
      <c r="H49">
        <f ca="1">ROUND(SUMIF(Councils!$C$6:$C$873,$A49,Councils!$H$6:$H$816)*0.7,0)</f>
        <v>0</v>
      </c>
      <c r="I49">
        <f ca="1">ROUND(SUMIF(Councils!$C$6:$C$873,$A49,Councils!$I$6:$I$816)*0.7,0)</f>
        <v>1</v>
      </c>
      <c r="J49">
        <f ca="1">ROUND(SUMIF(Councils!$C$6:$C$873,$A49,Councils!$J$6:$J$816)*0.7,0)</f>
        <v>2</v>
      </c>
      <c r="K49">
        <f ca="1">ROUND(SUMIF(Councils!$C$6:$C$873,$A49,Councils!$K$6:$K$816)*0.7,0)</f>
        <v>0</v>
      </c>
      <c r="L49">
        <f ca="1">ROUND(SUMIF(Councils!$C$6:$C$873,$A49,Councils!$L$6:$L$816)*0.7,0)</f>
        <v>2</v>
      </c>
      <c r="M49" s="63">
        <f t="shared" ca="1" si="0"/>
        <v>0.13333333333333333</v>
      </c>
      <c r="N49">
        <f t="shared" ca="1" si="1"/>
        <v>174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ROUND(SUMIF(Councils!$C$6:$C$873,$A50,Councils!$E$6:$E$873),0)</f>
        <v>198</v>
      </c>
      <c r="F50">
        <f ca="1">ROUND(SUMIF(Councils!$C$6:$C$873,$A50,Councils!$F$6:$F$816)*0.7,0)</f>
        <v>14</v>
      </c>
      <c r="G50">
        <f ca="1">ROUND(SUMIF(Councils!$C$6:$C$873,$A50,Councils!$G$6:$G$816)*0.7,0)</f>
        <v>0</v>
      </c>
      <c r="H50">
        <f ca="1">ROUND(SUMIF(Councils!$C$6:$C$873,$A50,Councils!$H$6:$H$816)*0.7,0)</f>
        <v>0</v>
      </c>
      <c r="I50">
        <f ca="1">ROUND(SUMIF(Councils!$C$6:$C$873,$A50,Councils!$I$6:$I$816)*0.7,0)</f>
        <v>0</v>
      </c>
      <c r="J50">
        <f ca="1">ROUND(SUMIF(Councils!$C$6:$C$873,$A50,Councils!$J$6:$J$816)*0.7,0)</f>
        <v>3</v>
      </c>
      <c r="K50">
        <f ca="1">ROUND(SUMIF(Councils!$C$6:$C$873,$A50,Councils!$K$6:$K$816)*0.7,0)</f>
        <v>0</v>
      </c>
      <c r="L50">
        <f ca="1">ROUND(SUMIF(Councils!$C$6:$C$873,$A50,Councils!$L$6:$L$816)*0.7,0)</f>
        <v>3</v>
      </c>
      <c r="M50" s="63">
        <f t="shared" ca="1" si="0"/>
        <v>0.21428571428571427</v>
      </c>
      <c r="N50">
        <f t="shared" ca="1" si="1"/>
        <v>148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ROUND(SUMIF(Councils!$C$6:$C$873,$A51,Councils!$E$6:$E$873),0)</f>
        <v>426</v>
      </c>
      <c r="F51">
        <f ca="1">ROUND(SUMIF(Councils!$C$6:$C$873,$A51,Councils!$F$6:$F$816)*0.7,0)</f>
        <v>21</v>
      </c>
      <c r="G51">
        <f ca="1">ROUND(SUMIF(Councils!$C$6:$C$873,$A51,Councils!$G$6:$G$816)*0.7,0)</f>
        <v>1</v>
      </c>
      <c r="H51">
        <f ca="1">ROUND(SUMIF(Councils!$C$6:$C$873,$A51,Councils!$H$6:$H$816)*0.7,0)</f>
        <v>0</v>
      </c>
      <c r="I51">
        <f ca="1">ROUND(SUMIF(Councils!$C$6:$C$873,$A51,Councils!$I$6:$I$816)*0.7,0)</f>
        <v>1</v>
      </c>
      <c r="J51">
        <f ca="1">ROUND(SUMIF(Councils!$C$6:$C$873,$A51,Councils!$J$6:$J$816)*0.7,0)</f>
        <v>15</v>
      </c>
      <c r="K51">
        <f ca="1">ROUND(SUMIF(Councils!$C$6:$C$873,$A51,Councils!$K$6:$K$816)*0.7,0)</f>
        <v>0</v>
      </c>
      <c r="L51">
        <f ca="1">ROUND(SUMIF(Councils!$C$6:$C$873,$A51,Councils!$L$6:$L$816)*0.7,0)</f>
        <v>15</v>
      </c>
      <c r="M51" s="63">
        <f t="shared" ca="1" si="0"/>
        <v>0.7142857142857143</v>
      </c>
      <c r="N51">
        <f t="shared" ca="1" si="1"/>
        <v>39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ROUND(SUMIF(Councils!$C$6:$C$873,$A52,Councils!$E$6:$E$873),0)</f>
        <v>298</v>
      </c>
      <c r="F52">
        <f ca="1">ROUND(SUMIF(Councils!$C$6:$C$873,$A52,Councils!$F$6:$F$816)*0.7,0)</f>
        <v>15</v>
      </c>
      <c r="G52">
        <f ca="1">ROUND(SUMIF(Councils!$C$6:$C$873,$A52,Councils!$G$6:$G$816)*0.7,0)</f>
        <v>2</v>
      </c>
      <c r="H52">
        <f ca="1">ROUND(SUMIF(Councils!$C$6:$C$873,$A52,Councils!$H$6:$H$816)*0.7,0)</f>
        <v>0</v>
      </c>
      <c r="I52">
        <f ca="1">ROUND(SUMIF(Councils!$C$6:$C$873,$A52,Councils!$I$6:$I$816)*0.7,0)</f>
        <v>2</v>
      </c>
      <c r="J52">
        <f ca="1">ROUND(SUMIF(Councils!$C$6:$C$873,$A52,Councils!$J$6:$J$816)*0.7,0)</f>
        <v>6</v>
      </c>
      <c r="K52">
        <f ca="1">ROUND(SUMIF(Councils!$C$6:$C$873,$A52,Councils!$K$6:$K$816)*0.7,0)</f>
        <v>0</v>
      </c>
      <c r="L52">
        <f ca="1">ROUND(SUMIF(Councils!$C$6:$C$873,$A52,Councils!$L$6:$L$816)*0.7,0)</f>
        <v>6</v>
      </c>
      <c r="M52" s="63">
        <f t="shared" ca="1" si="0"/>
        <v>0.4</v>
      </c>
      <c r="N52">
        <f t="shared" ca="1" si="1"/>
        <v>103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ROUND(SUMIF(Councils!$C$6:$C$873,$A53,Councils!$E$6:$E$873),0)</f>
        <v>289</v>
      </c>
      <c r="F53">
        <f ca="1">ROUND(SUMIF(Councils!$C$6:$C$873,$A53,Councils!$F$6:$F$816)*0.7,0)</f>
        <v>16</v>
      </c>
      <c r="G53">
        <f ca="1">ROUND(SUMIF(Councils!$C$6:$C$873,$A53,Councils!$G$6:$G$816)*0.7,0)</f>
        <v>0</v>
      </c>
      <c r="H53">
        <f ca="1">ROUND(SUMIF(Councils!$C$6:$C$873,$A53,Councils!$H$6:$H$816)*0.7,0)</f>
        <v>0</v>
      </c>
      <c r="I53">
        <f ca="1">ROUND(SUMIF(Councils!$C$6:$C$873,$A53,Councils!$I$6:$I$816)*0.7,0)</f>
        <v>0</v>
      </c>
      <c r="J53">
        <f ca="1">ROUND(SUMIF(Councils!$C$6:$C$873,$A53,Councils!$J$6:$J$816)*0.7,0)</f>
        <v>3</v>
      </c>
      <c r="K53">
        <f ca="1">ROUND(SUMIF(Councils!$C$6:$C$873,$A53,Councils!$K$6:$K$816)*0.7,0)</f>
        <v>0</v>
      </c>
      <c r="L53">
        <f ca="1">ROUND(SUMIF(Councils!$C$6:$C$873,$A53,Councils!$L$6:$L$816)*0.7,0)</f>
        <v>3</v>
      </c>
      <c r="M53" s="63">
        <f t="shared" ca="1" si="0"/>
        <v>0.1875</v>
      </c>
      <c r="N53">
        <f t="shared" ca="1" si="1"/>
        <v>163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ROUND(SUMIF(Councils!$C$6:$C$873,$A54,Councils!$E$6:$E$873),0)</f>
        <v>231</v>
      </c>
      <c r="F54">
        <f ca="1">ROUND(SUMIF(Councils!$C$6:$C$873,$A54,Councils!$F$6:$F$816)*0.7,0)</f>
        <v>11</v>
      </c>
      <c r="G54">
        <f ca="1">ROUND(SUMIF(Councils!$C$6:$C$873,$A54,Councils!$G$6:$G$816)*0.7,0)</f>
        <v>0</v>
      </c>
      <c r="H54">
        <f ca="1">ROUND(SUMIF(Councils!$C$6:$C$873,$A54,Councils!$H$6:$H$816)*0.7,0)</f>
        <v>0</v>
      </c>
      <c r="I54">
        <f ca="1">ROUND(SUMIF(Councils!$C$6:$C$873,$A54,Councils!$I$6:$I$816)*0.7,0)</f>
        <v>0</v>
      </c>
      <c r="J54">
        <f ca="1">ROUND(SUMIF(Councils!$C$6:$C$873,$A54,Councils!$J$6:$J$816)*0.7,0)</f>
        <v>3</v>
      </c>
      <c r="K54">
        <f ca="1">ROUND(SUMIF(Councils!$C$6:$C$873,$A54,Councils!$K$6:$K$816)*0.7,0)</f>
        <v>0</v>
      </c>
      <c r="L54">
        <f ca="1">ROUND(SUMIF(Councils!$C$6:$C$873,$A54,Councils!$L$6:$L$816)*0.7,0)</f>
        <v>3</v>
      </c>
      <c r="M54" s="63">
        <f t="shared" ca="1" si="0"/>
        <v>0.27272727272727271</v>
      </c>
      <c r="N54">
        <f t="shared" ca="1" si="1"/>
        <v>137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ROUND(SUMIF(Councils!$C$6:$C$873,$A55,Councils!$E$6:$E$873),0)</f>
        <v>266</v>
      </c>
      <c r="F55">
        <f ca="1">ROUND(SUMIF(Councils!$C$6:$C$873,$A55,Councils!$F$6:$F$816)*0.7,0)</f>
        <v>14</v>
      </c>
      <c r="G55">
        <f ca="1">ROUND(SUMIF(Councils!$C$6:$C$873,$A55,Councils!$G$6:$G$816)*0.7,0)</f>
        <v>0</v>
      </c>
      <c r="H55">
        <f ca="1">ROUND(SUMIF(Councils!$C$6:$C$873,$A55,Councils!$H$6:$H$816)*0.7,0)</f>
        <v>0</v>
      </c>
      <c r="I55">
        <f ca="1">ROUND(SUMIF(Councils!$C$6:$C$873,$A55,Councils!$I$6:$I$816)*0.7,0)</f>
        <v>0</v>
      </c>
      <c r="J55">
        <f ca="1">ROUND(SUMIF(Councils!$C$6:$C$873,$A55,Councils!$J$6:$J$816)*0.7,0)</f>
        <v>3</v>
      </c>
      <c r="K55">
        <f ca="1">ROUND(SUMIF(Councils!$C$6:$C$873,$A55,Councils!$K$6:$K$816)*0.7,0)</f>
        <v>0</v>
      </c>
      <c r="L55">
        <f ca="1">ROUND(SUMIF(Councils!$C$6:$C$873,$A55,Councils!$L$6:$L$816)*0.7,0)</f>
        <v>3</v>
      </c>
      <c r="M55" s="63">
        <f t="shared" ca="1" si="0"/>
        <v>0.21428571428571427</v>
      </c>
      <c r="N55">
        <f t="shared" ca="1" si="1"/>
        <v>148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ROUND(SUMIF(Councils!$C$6:$C$873,$A56,Councils!$E$6:$E$873),0)</f>
        <v>404</v>
      </c>
      <c r="F56">
        <f ca="1">ROUND(SUMIF(Councils!$C$6:$C$873,$A56,Councils!$F$6:$F$816)*0.7,0)</f>
        <v>18</v>
      </c>
      <c r="G56">
        <f ca="1">ROUND(SUMIF(Councils!$C$6:$C$873,$A56,Councils!$G$6:$G$816)*0.7,0)</f>
        <v>0</v>
      </c>
      <c r="H56">
        <f ca="1">ROUND(SUMIF(Councils!$C$6:$C$873,$A56,Councils!$H$6:$H$816)*0.7,0)</f>
        <v>0</v>
      </c>
      <c r="I56">
        <f ca="1">ROUND(SUMIF(Councils!$C$6:$C$873,$A56,Councils!$I$6:$I$816)*0.7,0)</f>
        <v>0</v>
      </c>
      <c r="J56">
        <f ca="1">ROUND(SUMIF(Councils!$C$6:$C$873,$A56,Councils!$J$6:$J$816)*0.7,0)</f>
        <v>5</v>
      </c>
      <c r="K56">
        <f ca="1">ROUND(SUMIF(Councils!$C$6:$C$873,$A56,Councils!$K$6:$K$816)*0.7,0)</f>
        <v>0</v>
      </c>
      <c r="L56">
        <f ca="1">ROUND(SUMIF(Councils!$C$6:$C$873,$A56,Councils!$L$6:$L$816)*0.7,0)</f>
        <v>5</v>
      </c>
      <c r="M56" s="63">
        <f t="shared" ca="1" si="0"/>
        <v>0.27777777777777779</v>
      </c>
      <c r="N56">
        <f t="shared" ca="1" si="1"/>
        <v>133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ROUND(SUMIF(Councils!$C$6:$C$873,$A57,Councils!$E$6:$E$873),0)</f>
        <v>234</v>
      </c>
      <c r="F57">
        <f ca="1">ROUND(SUMIF(Councils!$C$6:$C$873,$A57,Councils!$F$6:$F$816)*0.7,0)</f>
        <v>14</v>
      </c>
      <c r="G57">
        <f ca="1">ROUND(SUMIF(Councils!$C$6:$C$873,$A57,Councils!$G$6:$G$816)*0.7,0)</f>
        <v>0</v>
      </c>
      <c r="H57">
        <f ca="1">ROUND(SUMIF(Councils!$C$6:$C$873,$A57,Councils!$H$6:$H$816)*0.7,0)</f>
        <v>0</v>
      </c>
      <c r="I57">
        <f ca="1">ROUND(SUMIF(Councils!$C$6:$C$873,$A57,Councils!$I$6:$I$816)*0.7,0)</f>
        <v>0</v>
      </c>
      <c r="J57">
        <f ca="1">ROUND(SUMIF(Councils!$C$6:$C$873,$A57,Councils!$J$6:$J$816)*0.7,0)</f>
        <v>11</v>
      </c>
      <c r="K57">
        <f ca="1">ROUND(SUMIF(Councils!$C$6:$C$873,$A57,Councils!$K$6:$K$816)*0.7,0)</f>
        <v>0</v>
      </c>
      <c r="L57">
        <f ca="1">ROUND(SUMIF(Councils!$C$6:$C$873,$A57,Councils!$L$6:$L$816)*0.7,0)</f>
        <v>11</v>
      </c>
      <c r="M57" s="63">
        <f t="shared" ca="1" si="0"/>
        <v>0.7857142857142857</v>
      </c>
      <c r="N57">
        <f t="shared" ca="1" si="1"/>
        <v>33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ROUND(SUMIF(Councils!$C$6:$C$873,$A58,Councils!$E$6:$E$873),0)</f>
        <v>41</v>
      </c>
      <c r="F58">
        <f ca="1">ROUND(SUMIF(Councils!$C$6:$C$873,$A58,Councils!$F$6:$F$816)*0.7,0)</f>
        <v>4</v>
      </c>
      <c r="G58">
        <f ca="1">ROUND(SUMIF(Councils!$C$6:$C$873,$A58,Councils!$G$6:$G$816)*0.7,0)</f>
        <v>0</v>
      </c>
      <c r="H58">
        <f ca="1">ROUND(SUMIF(Councils!$C$6:$C$873,$A58,Councils!$H$6:$H$816)*0.7,0)</f>
        <v>0</v>
      </c>
      <c r="I58">
        <f ca="1">ROUND(SUMIF(Councils!$C$6:$C$873,$A58,Councils!$I$6:$I$816)*0.7,0)</f>
        <v>0</v>
      </c>
      <c r="J58">
        <f ca="1">ROUND(SUMIF(Councils!$C$6:$C$873,$A58,Councils!$J$6:$J$816)*0.7,0)</f>
        <v>0</v>
      </c>
      <c r="K58">
        <f ca="1">ROUND(SUMIF(Councils!$C$6:$C$873,$A58,Councils!$K$6:$K$816)*0.7,0)</f>
        <v>0</v>
      </c>
      <c r="L58">
        <f ca="1">ROUND(SUMIF(Councils!$C$6:$C$873,$A58,Councils!$L$6:$L$816)*0.7,0)</f>
        <v>0</v>
      </c>
      <c r="M58" s="63">
        <f ca="1">IFERROR(L58/F58,0)</f>
        <v>0</v>
      </c>
      <c r="N58">
        <f t="shared" ca="1" si="1"/>
        <v>193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ROUND(SUMIF(Councils!$C$6:$C$873,$A59,Councils!$E$6:$E$873),0)</f>
        <v>0</v>
      </c>
      <c r="F59">
        <f ca="1">ROUND(SUMIF(Councils!$C$6:$C$873,$A59,Councils!$F$6:$F$816)*0.7,0)</f>
        <v>0</v>
      </c>
      <c r="G59">
        <f ca="1">ROUND(SUMIF(Councils!$C$6:$C$873,$A59,Councils!$G$6:$G$816)*0.7,0)</f>
        <v>0</v>
      </c>
      <c r="H59">
        <f ca="1">ROUND(SUMIF(Councils!$C$6:$C$873,$A59,Councils!$H$6:$H$816)*0.7,0)</f>
        <v>0</v>
      </c>
      <c r="I59">
        <f ca="1">ROUND(SUMIF(Councils!$C$6:$C$873,$A59,Councils!$I$6:$I$816)*0.7,0)</f>
        <v>0</v>
      </c>
      <c r="J59">
        <f ca="1">ROUND(SUMIF(Councils!$C$6:$C$873,$A59,Councils!$J$6:$J$816)*0.7,0)</f>
        <v>0</v>
      </c>
      <c r="K59">
        <f ca="1">ROUND(SUMIF(Councils!$C$6:$C$873,$A59,Councils!$K$6:$K$816)*0.7,0)</f>
        <v>0</v>
      </c>
      <c r="L59">
        <f ca="1">ROUND(SUMIF(Councils!$C$6:$C$873,$A59,Councils!$L$6:$L$816)*0.7,0)</f>
        <v>0</v>
      </c>
      <c r="M59" s="63">
        <f t="shared" ca="1" si="0"/>
        <v>0</v>
      </c>
      <c r="N59">
        <f t="shared" ca="1" si="1"/>
        <v>193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ROUND(SUMIF(Councils!$C$6:$C$873,$A60,Councils!$E$6:$E$873),0)</f>
        <v>53</v>
      </c>
      <c r="F60">
        <f ca="1">ROUND(SUMIF(Councils!$C$6:$C$873,$A60,Councils!$F$6:$F$816)*0.7,0)</f>
        <v>4</v>
      </c>
      <c r="G60">
        <f ca="1">ROUND(SUMIF(Councils!$C$6:$C$873,$A60,Councils!$G$6:$G$816)*0.7,0)</f>
        <v>0</v>
      </c>
      <c r="H60">
        <f ca="1">ROUND(SUMIF(Councils!$C$6:$C$873,$A60,Councils!$H$6:$H$816)*0.7,0)</f>
        <v>0</v>
      </c>
      <c r="I60">
        <f ca="1">ROUND(SUMIF(Councils!$C$6:$C$873,$A60,Councils!$I$6:$I$816)*0.7,0)</f>
        <v>0</v>
      </c>
      <c r="J60">
        <f ca="1">ROUND(SUMIF(Councils!$C$6:$C$873,$A60,Councils!$J$6:$J$816)*0.7,0)</f>
        <v>0</v>
      </c>
      <c r="K60">
        <f ca="1">ROUND(SUMIF(Councils!$C$6:$C$873,$A60,Councils!$K$6:$K$816)*0.7,0)</f>
        <v>0</v>
      </c>
      <c r="L60">
        <f ca="1">ROUND(SUMIF(Councils!$C$6:$C$873,$A60,Councils!$L$6:$L$816)*0.7,0)</f>
        <v>0</v>
      </c>
      <c r="M60" s="63">
        <f t="shared" ca="1" si="0"/>
        <v>0</v>
      </c>
      <c r="N60">
        <f t="shared" ca="1" si="1"/>
        <v>193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ROUND(SUMIF(Councils!$C$6:$C$873,$A61,Councils!$E$6:$E$873),0)</f>
        <v>90</v>
      </c>
      <c r="F61">
        <f ca="1">ROUND(SUMIF(Councils!$C$6:$C$873,$A61,Councils!$F$6:$F$816)*0.7,0)</f>
        <v>11</v>
      </c>
      <c r="G61">
        <f ca="1">ROUND(SUMIF(Councils!$C$6:$C$873,$A61,Councils!$G$6:$G$816)*0.7,0)</f>
        <v>0</v>
      </c>
      <c r="H61">
        <f ca="1">ROUND(SUMIF(Councils!$C$6:$C$873,$A61,Councils!$H$6:$H$816)*0.7,0)</f>
        <v>0</v>
      </c>
      <c r="I61">
        <f ca="1">ROUND(SUMIF(Councils!$C$6:$C$873,$A61,Councils!$I$6:$I$816)*0.7,0)</f>
        <v>0</v>
      </c>
      <c r="J61">
        <f ca="1">ROUND(SUMIF(Councils!$C$6:$C$873,$A61,Councils!$J$6:$J$816)*0.7,0)</f>
        <v>0</v>
      </c>
      <c r="K61">
        <f ca="1">ROUND(SUMIF(Councils!$C$6:$C$873,$A61,Councils!$K$6:$K$816)*0.7,0)</f>
        <v>0</v>
      </c>
      <c r="L61">
        <f ca="1">ROUND(SUMIF(Councils!$C$6:$C$873,$A61,Councils!$L$6:$L$816)*0.7,0)</f>
        <v>0</v>
      </c>
      <c r="M61" s="63">
        <f t="shared" ca="1" si="0"/>
        <v>0</v>
      </c>
      <c r="N61">
        <f t="shared" ca="1" si="1"/>
        <v>193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ROUND(SUMIF(Councils!$C$6:$C$873,$A62,Councils!$E$6:$E$873),0)</f>
        <v>284</v>
      </c>
      <c r="F62">
        <f ca="1">ROUND(SUMIF(Councils!$C$6:$C$873,$A62,Councils!$F$6:$F$816)*0.7,0)</f>
        <v>15</v>
      </c>
      <c r="G62">
        <f ca="1">ROUND(SUMIF(Councils!$C$6:$C$873,$A62,Councils!$G$6:$G$816)*0.7,0)</f>
        <v>0</v>
      </c>
      <c r="H62">
        <f ca="1">ROUND(SUMIF(Councils!$C$6:$C$873,$A62,Councils!$H$6:$H$816)*0.7,0)</f>
        <v>0</v>
      </c>
      <c r="I62">
        <f ca="1">ROUND(SUMIF(Councils!$C$6:$C$873,$A62,Councils!$I$6:$I$816)*0.7,0)</f>
        <v>0</v>
      </c>
      <c r="J62">
        <f ca="1">ROUND(SUMIF(Councils!$C$6:$C$873,$A62,Councils!$J$6:$J$816)*0.7,0)</f>
        <v>9</v>
      </c>
      <c r="K62">
        <f ca="1">ROUND(SUMIF(Councils!$C$6:$C$873,$A62,Councils!$K$6:$K$816)*0.7,0)</f>
        <v>0</v>
      </c>
      <c r="L62">
        <f ca="1">ROUND(SUMIF(Councils!$C$6:$C$873,$A62,Councils!$L$6:$L$816)*0.7,0)</f>
        <v>9</v>
      </c>
      <c r="M62" s="63">
        <f t="shared" ca="1" si="0"/>
        <v>0.6</v>
      </c>
      <c r="N62">
        <f t="shared" ca="1" si="1"/>
        <v>51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ROUND(SUMIF(Councils!$C$6:$C$873,$A63,Councils!$E$6:$E$873),0)</f>
        <v>487</v>
      </c>
      <c r="F63">
        <f ca="1">ROUND(SUMIF(Councils!$C$6:$C$873,$A63,Councils!$F$6:$F$816)*0.7,0)</f>
        <v>20</v>
      </c>
      <c r="G63">
        <f ca="1">ROUND(SUMIF(Councils!$C$6:$C$873,$A63,Councils!$G$6:$G$816)*0.7,0)</f>
        <v>3</v>
      </c>
      <c r="H63">
        <f ca="1">ROUND(SUMIF(Councils!$C$6:$C$873,$A63,Councils!$H$6:$H$816)*0.7,0)</f>
        <v>0</v>
      </c>
      <c r="I63">
        <f ca="1">ROUND(SUMIF(Councils!$C$6:$C$873,$A63,Councils!$I$6:$I$816)*0.7,0)</f>
        <v>3</v>
      </c>
      <c r="J63">
        <f ca="1">ROUND(SUMIF(Councils!$C$6:$C$873,$A63,Councils!$J$6:$J$816)*0.7,0)</f>
        <v>14</v>
      </c>
      <c r="K63">
        <f ca="1">ROUND(SUMIF(Councils!$C$6:$C$873,$A63,Councils!$K$6:$K$816)*0.7,0)</f>
        <v>0</v>
      </c>
      <c r="L63">
        <f ca="1">ROUND(SUMIF(Councils!$C$6:$C$873,$A63,Councils!$L$6:$L$816)*0.7,0)</f>
        <v>14</v>
      </c>
      <c r="M63" s="63">
        <f t="shared" ca="1" si="0"/>
        <v>0.7</v>
      </c>
      <c r="N63">
        <f t="shared" ca="1" si="1"/>
        <v>43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ROUND(SUMIF(Councils!$C$6:$C$873,$A64,Councils!$E$6:$E$873),0)</f>
        <v>322</v>
      </c>
      <c r="F64">
        <f ca="1">ROUND(SUMIF(Councils!$C$6:$C$873,$A64,Councils!$F$6:$F$816)*0.7,0)</f>
        <v>17</v>
      </c>
      <c r="G64">
        <f ca="1">ROUND(SUMIF(Councils!$C$6:$C$873,$A64,Councils!$G$6:$G$816)*0.7,0)</f>
        <v>1</v>
      </c>
      <c r="H64">
        <f ca="1">ROUND(SUMIF(Councils!$C$6:$C$873,$A64,Councils!$H$6:$H$816)*0.7,0)</f>
        <v>0</v>
      </c>
      <c r="I64">
        <f ca="1">ROUND(SUMIF(Councils!$C$6:$C$873,$A64,Councils!$I$6:$I$816)*0.7,0)</f>
        <v>1</v>
      </c>
      <c r="J64">
        <f ca="1">ROUND(SUMIF(Councils!$C$6:$C$873,$A64,Councils!$J$6:$J$816)*0.7,0)</f>
        <v>8</v>
      </c>
      <c r="K64">
        <f ca="1">ROUND(SUMIF(Councils!$C$6:$C$873,$A64,Councils!$K$6:$K$816)*0.7,0)</f>
        <v>0</v>
      </c>
      <c r="L64">
        <f ca="1">ROUND(SUMIF(Councils!$C$6:$C$873,$A64,Councils!$L$6:$L$816)*0.7,0)</f>
        <v>8</v>
      </c>
      <c r="M64" s="63">
        <f t="shared" ca="1" si="0"/>
        <v>0.47058823529411764</v>
      </c>
      <c r="N64">
        <f t="shared" ca="1" si="1"/>
        <v>77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ROUND(SUMIF(Councils!$C$6:$C$873,$A65,Councils!$E$6:$E$873),0)</f>
        <v>719</v>
      </c>
      <c r="F65">
        <f ca="1">ROUND(SUMIF(Councils!$C$6:$C$873,$A65,Councils!$F$6:$F$816)*0.7,0)</f>
        <v>29</v>
      </c>
      <c r="G65">
        <f ca="1">ROUND(SUMIF(Councils!$C$6:$C$873,$A65,Councils!$G$6:$G$816)*0.7,0)</f>
        <v>2</v>
      </c>
      <c r="H65">
        <f ca="1">ROUND(SUMIF(Councils!$C$6:$C$873,$A65,Councils!$H$6:$H$816)*0.7,0)</f>
        <v>0</v>
      </c>
      <c r="I65">
        <f ca="1">ROUND(SUMIF(Councils!$C$6:$C$873,$A65,Councils!$I$6:$I$816)*0.7,0)</f>
        <v>2</v>
      </c>
      <c r="J65">
        <f ca="1">ROUND(SUMIF(Councils!$C$6:$C$873,$A65,Councils!$J$6:$J$816)*0.7,0)</f>
        <v>13</v>
      </c>
      <c r="K65">
        <f ca="1">ROUND(SUMIF(Councils!$C$6:$C$873,$A65,Councils!$K$6:$K$816)*0.7,0)</f>
        <v>0</v>
      </c>
      <c r="L65">
        <f ca="1">ROUND(SUMIF(Councils!$C$6:$C$873,$A65,Councils!$L$6:$L$816)*0.7,0)</f>
        <v>13</v>
      </c>
      <c r="M65" s="63">
        <f t="shared" ca="1" si="0"/>
        <v>0.44827586206896552</v>
      </c>
      <c r="N65">
        <f t="shared" ca="1" si="1"/>
        <v>86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ROUND(SUMIF(Councils!$C$6:$C$873,$A66,Councils!$E$6:$E$873),0)</f>
        <v>462</v>
      </c>
      <c r="F66">
        <f ca="1">ROUND(SUMIF(Councils!$C$6:$C$873,$A66,Councils!$F$6:$F$816)*0.7,0)</f>
        <v>20</v>
      </c>
      <c r="G66">
        <f ca="1">ROUND(SUMIF(Councils!$C$6:$C$873,$A66,Councils!$G$6:$G$816)*0.7,0)</f>
        <v>0</v>
      </c>
      <c r="H66">
        <f ca="1">ROUND(SUMIF(Councils!$C$6:$C$873,$A66,Councils!$H$6:$H$816)*0.7,0)</f>
        <v>0</v>
      </c>
      <c r="I66">
        <f ca="1">ROUND(SUMIF(Councils!$C$6:$C$873,$A66,Councils!$I$6:$I$816)*0.7,0)</f>
        <v>0</v>
      </c>
      <c r="J66">
        <f ca="1">ROUND(SUMIF(Councils!$C$6:$C$873,$A66,Councils!$J$6:$J$816)*0.7,0)</f>
        <v>4</v>
      </c>
      <c r="K66">
        <f ca="1">ROUND(SUMIF(Councils!$C$6:$C$873,$A66,Councils!$K$6:$K$816)*0.7,0)</f>
        <v>0</v>
      </c>
      <c r="L66">
        <f ca="1">ROUND(SUMIF(Councils!$C$6:$C$873,$A66,Councils!$L$6:$L$816)*0.7,0)</f>
        <v>4</v>
      </c>
      <c r="M66" s="63">
        <f t="shared" ca="1" si="0"/>
        <v>0.2</v>
      </c>
      <c r="N66">
        <f t="shared" ref="N66:N129" ca="1" si="2">RANK(M66,$M$2:$M$219,0)</f>
        <v>155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ROUND(SUMIF(Councils!$C$6:$C$873,$A67,Councils!$E$6:$E$873),0)</f>
        <v>157</v>
      </c>
      <c r="F67">
        <f ca="1">ROUND(SUMIF(Councils!$C$6:$C$873,$A67,Councils!$F$6:$F$816)*0.7,0)</f>
        <v>11</v>
      </c>
      <c r="G67">
        <f ca="1">ROUND(SUMIF(Councils!$C$6:$C$873,$A67,Councils!$G$6:$G$816)*0.7,0)</f>
        <v>2</v>
      </c>
      <c r="H67">
        <f ca="1">ROUND(SUMIF(Councils!$C$6:$C$873,$A67,Councils!$H$6:$H$816)*0.7,0)</f>
        <v>0</v>
      </c>
      <c r="I67">
        <f ca="1">ROUND(SUMIF(Councils!$C$6:$C$873,$A67,Councils!$I$6:$I$816)*0.7,0)</f>
        <v>2</v>
      </c>
      <c r="J67">
        <f ca="1">ROUND(SUMIF(Councils!$C$6:$C$873,$A67,Councils!$J$6:$J$816)*0.7,0)</f>
        <v>3</v>
      </c>
      <c r="K67">
        <f ca="1">ROUND(SUMIF(Councils!$C$6:$C$873,$A67,Councils!$K$6:$K$816)*0.7,0)</f>
        <v>0</v>
      </c>
      <c r="L67">
        <f ca="1">ROUND(SUMIF(Councils!$C$6:$C$873,$A67,Councils!$L$6:$L$816)*0.7,0)</f>
        <v>3</v>
      </c>
      <c r="M67" s="63">
        <f t="shared" ca="1" si="0"/>
        <v>0.27272727272727271</v>
      </c>
      <c r="N67">
        <f t="shared" ca="1" si="2"/>
        <v>137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ROUND(SUMIF(Councils!$C$6:$C$873,$A68,Councils!$E$6:$E$873),0)</f>
        <v>573</v>
      </c>
      <c r="F68">
        <f ca="1">ROUND(SUMIF(Councils!$C$6:$C$873,$A68,Councils!$F$6:$F$816)*0.7,0)</f>
        <v>22</v>
      </c>
      <c r="G68">
        <f ca="1">ROUND(SUMIF(Councils!$C$6:$C$873,$A68,Councils!$G$6:$G$816)*0.7,0)</f>
        <v>13</v>
      </c>
      <c r="H68">
        <f ca="1">ROUND(SUMIF(Councils!$C$6:$C$873,$A68,Councils!$H$6:$H$816)*0.7,0)</f>
        <v>0</v>
      </c>
      <c r="I68">
        <f ca="1">ROUND(SUMIF(Councils!$C$6:$C$873,$A68,Councils!$I$6:$I$816)*0.7,0)</f>
        <v>13</v>
      </c>
      <c r="J68">
        <f ca="1">ROUND(SUMIF(Councils!$C$6:$C$873,$A68,Councils!$J$6:$J$816)*0.7,0)</f>
        <v>27</v>
      </c>
      <c r="K68">
        <f ca="1">ROUND(SUMIF(Councils!$C$6:$C$873,$A68,Councils!$K$6:$K$816)*0.7,0)</f>
        <v>0</v>
      </c>
      <c r="L68">
        <f ca="1">ROUND(SUMIF(Councils!$C$6:$C$873,$A68,Councils!$L$6:$L$816)*0.7,0)</f>
        <v>27</v>
      </c>
      <c r="M68" s="63">
        <f t="shared" ref="M68:M132" ca="1" si="3">IFERROR(L68/F68,0)</f>
        <v>1.2272727272727273</v>
      </c>
      <c r="N68">
        <f t="shared" ca="1" si="2"/>
        <v>8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ROUND(SUMIF(Councils!$C$6:$C$873,$A69,Councils!$E$6:$E$873),0)</f>
        <v>430</v>
      </c>
      <c r="F69">
        <f ca="1">ROUND(SUMIF(Councils!$C$6:$C$873,$A69,Councils!$F$6:$F$816)*0.7,0)</f>
        <v>21</v>
      </c>
      <c r="G69">
        <f ca="1">ROUND(SUMIF(Councils!$C$6:$C$873,$A69,Councils!$G$6:$G$816)*0.7,0)</f>
        <v>1</v>
      </c>
      <c r="H69">
        <f ca="1">ROUND(SUMIF(Councils!$C$6:$C$873,$A69,Councils!$H$6:$H$816)*0.7,0)</f>
        <v>0</v>
      </c>
      <c r="I69">
        <f ca="1">ROUND(SUMIF(Councils!$C$6:$C$873,$A69,Councils!$I$6:$I$816)*0.7,0)</f>
        <v>1</v>
      </c>
      <c r="J69">
        <f ca="1">ROUND(SUMIF(Councils!$C$6:$C$873,$A69,Councils!$J$6:$J$816)*0.7,0)</f>
        <v>1</v>
      </c>
      <c r="K69">
        <f ca="1">ROUND(SUMIF(Councils!$C$6:$C$873,$A69,Councils!$K$6:$K$816)*0.7,0)</f>
        <v>0</v>
      </c>
      <c r="L69">
        <f ca="1">ROUND(SUMIF(Councils!$C$6:$C$873,$A69,Councils!$L$6:$L$816)*0.7,0)</f>
        <v>1</v>
      </c>
      <c r="M69" s="63">
        <f t="shared" ca="1" si="3"/>
        <v>4.7619047619047616E-2</v>
      </c>
      <c r="N69">
        <f t="shared" ca="1" si="2"/>
        <v>191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ROUND(SUMIF(Councils!$C$6:$C$873,$A70,Councils!$E$6:$E$873),0)</f>
        <v>209</v>
      </c>
      <c r="F70">
        <f ca="1">ROUND(SUMIF(Councils!$C$6:$C$873,$A70,Councils!$F$6:$F$816)*0.7,0)</f>
        <v>11</v>
      </c>
      <c r="G70">
        <f ca="1">ROUND(SUMIF(Councils!$C$6:$C$873,$A70,Councils!$G$6:$G$816)*0.7,0)</f>
        <v>1</v>
      </c>
      <c r="H70">
        <f ca="1">ROUND(SUMIF(Councils!$C$6:$C$873,$A70,Councils!$H$6:$H$816)*0.7,0)</f>
        <v>0</v>
      </c>
      <c r="I70">
        <f ca="1">ROUND(SUMIF(Councils!$C$6:$C$873,$A70,Councils!$I$6:$I$816)*0.7,0)</f>
        <v>1</v>
      </c>
      <c r="J70">
        <f ca="1">ROUND(SUMIF(Councils!$C$6:$C$873,$A70,Councils!$J$6:$J$816)*0.7,0)</f>
        <v>1</v>
      </c>
      <c r="K70">
        <f ca="1">ROUND(SUMIF(Councils!$C$6:$C$873,$A70,Councils!$K$6:$K$816)*0.7,0)</f>
        <v>0</v>
      </c>
      <c r="L70">
        <f ca="1">ROUND(SUMIF(Councils!$C$6:$C$873,$A70,Councils!$L$6:$L$816)*0.7,0)</f>
        <v>1</v>
      </c>
      <c r="M70" s="63">
        <f t="shared" ca="1" si="3"/>
        <v>9.0909090909090912E-2</v>
      </c>
      <c r="N70">
        <f t="shared" ca="1" si="2"/>
        <v>178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ROUND(SUMIF(Councils!$C$6:$C$873,$A71,Councils!$E$6:$E$873),0)</f>
        <v>854</v>
      </c>
      <c r="F71">
        <f ca="1">ROUND(SUMIF(Councils!$C$6:$C$873,$A71,Councils!$F$6:$F$816)*0.7,0)</f>
        <v>28</v>
      </c>
      <c r="G71">
        <f ca="1">ROUND(SUMIF(Councils!$C$6:$C$873,$A71,Councils!$G$6:$G$816)*0.7,0)</f>
        <v>0</v>
      </c>
      <c r="H71">
        <f ca="1">ROUND(SUMIF(Councils!$C$6:$C$873,$A71,Councils!$H$6:$H$816)*0.7,0)</f>
        <v>0</v>
      </c>
      <c r="I71">
        <f ca="1">ROUND(SUMIF(Councils!$C$6:$C$873,$A71,Councils!$I$6:$I$816)*0.7,0)</f>
        <v>0</v>
      </c>
      <c r="J71">
        <f ca="1">ROUND(SUMIF(Councils!$C$6:$C$873,$A71,Councils!$J$6:$J$816)*0.7,0)</f>
        <v>21</v>
      </c>
      <c r="K71">
        <f ca="1">ROUND(SUMIF(Councils!$C$6:$C$873,$A71,Councils!$K$6:$K$816)*0.7,0)</f>
        <v>0</v>
      </c>
      <c r="L71">
        <f ca="1">ROUND(SUMIF(Councils!$C$6:$C$873,$A71,Councils!$L$6:$L$816)*0.7,0)</f>
        <v>21</v>
      </c>
      <c r="M71" s="63">
        <f t="shared" ca="1" si="3"/>
        <v>0.75</v>
      </c>
      <c r="N71">
        <f t="shared" ca="1" si="2"/>
        <v>36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ROUND(SUMIF(Councils!$C$6:$C$873,$A72,Councils!$E$6:$E$873),0)</f>
        <v>868</v>
      </c>
      <c r="F72">
        <f ca="1">ROUND(SUMIF(Councils!$C$6:$C$873,$A72,Councils!$F$6:$F$816)*0.7,0)</f>
        <v>35</v>
      </c>
      <c r="G72">
        <f ca="1">ROUND(SUMIF(Councils!$C$6:$C$873,$A72,Councils!$G$6:$G$816)*0.7,0)</f>
        <v>8</v>
      </c>
      <c r="H72">
        <f ca="1">ROUND(SUMIF(Councils!$C$6:$C$873,$A72,Councils!$H$6:$H$816)*0.7,0)</f>
        <v>0</v>
      </c>
      <c r="I72">
        <f ca="1">ROUND(SUMIF(Councils!$C$6:$C$873,$A72,Councils!$I$6:$I$816)*0.7,0)</f>
        <v>8</v>
      </c>
      <c r="J72">
        <f ca="1">ROUND(SUMIF(Councils!$C$6:$C$873,$A72,Councils!$J$6:$J$816)*0.7,0)</f>
        <v>16</v>
      </c>
      <c r="K72">
        <f ca="1">ROUND(SUMIF(Councils!$C$6:$C$873,$A72,Councils!$K$6:$K$816)*0.7,0)</f>
        <v>0</v>
      </c>
      <c r="L72">
        <f ca="1">ROUND(SUMIF(Councils!$C$6:$C$873,$A72,Councils!$L$6:$L$816)*0.7,0)</f>
        <v>16</v>
      </c>
      <c r="M72" s="63">
        <f t="shared" ca="1" si="3"/>
        <v>0.45714285714285713</v>
      </c>
      <c r="N72">
        <f t="shared" ca="1" si="2"/>
        <v>82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ROUND(SUMIF(Councils!$C$6:$C$873,$A73,Councils!$E$6:$E$873),0)</f>
        <v>243</v>
      </c>
      <c r="F73">
        <f ca="1">ROUND(SUMIF(Councils!$C$6:$C$873,$A73,Councils!$F$6:$F$816)*0.7,0)</f>
        <v>14</v>
      </c>
      <c r="G73">
        <f ca="1">ROUND(SUMIF(Councils!$C$6:$C$873,$A73,Councils!$G$6:$G$816)*0.7,0)</f>
        <v>0</v>
      </c>
      <c r="H73">
        <f ca="1">ROUND(SUMIF(Councils!$C$6:$C$873,$A73,Councils!$H$6:$H$816)*0.7,0)</f>
        <v>0</v>
      </c>
      <c r="I73">
        <f ca="1">ROUND(SUMIF(Councils!$C$6:$C$873,$A73,Councils!$I$6:$I$816)*0.7,0)</f>
        <v>0</v>
      </c>
      <c r="J73">
        <f ca="1">ROUND(SUMIF(Councils!$C$6:$C$873,$A73,Councils!$J$6:$J$816)*0.7,0)</f>
        <v>1</v>
      </c>
      <c r="K73">
        <f ca="1">ROUND(SUMIF(Councils!$C$6:$C$873,$A73,Councils!$K$6:$K$816)*0.7,0)</f>
        <v>0</v>
      </c>
      <c r="L73">
        <f ca="1">ROUND(SUMIF(Councils!$C$6:$C$873,$A73,Councils!$L$6:$L$816)*0.7,0)</f>
        <v>1</v>
      </c>
      <c r="M73" s="63">
        <f t="shared" ca="1" si="3"/>
        <v>7.1428571428571425E-2</v>
      </c>
      <c r="N73">
        <f t="shared" ca="1" si="2"/>
        <v>184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ROUND(SUMIF(Councils!$C$6:$C$873,$A74,Councils!$E$6:$E$873),0)</f>
        <v>42</v>
      </c>
      <c r="F74">
        <f ca="1">ROUND(SUMIF(Councils!$C$6:$C$873,$A74,Councils!$F$6:$F$816)*0.7,0)</f>
        <v>4</v>
      </c>
      <c r="G74">
        <f ca="1">ROUND(SUMIF(Councils!$C$6:$C$873,$A74,Councils!$G$6:$G$816)*0.7,0)</f>
        <v>0</v>
      </c>
      <c r="H74">
        <f ca="1">ROUND(SUMIF(Councils!$C$6:$C$873,$A74,Councils!$H$6:$H$816)*0.7,0)</f>
        <v>0</v>
      </c>
      <c r="I74">
        <f ca="1">ROUND(SUMIF(Councils!$C$6:$C$873,$A74,Councils!$I$6:$I$816)*0.7,0)</f>
        <v>0</v>
      </c>
      <c r="J74">
        <f ca="1">ROUND(SUMIF(Councils!$C$6:$C$873,$A74,Councils!$J$6:$J$816)*0.7,0)</f>
        <v>0</v>
      </c>
      <c r="K74">
        <f ca="1">ROUND(SUMIF(Councils!$C$6:$C$873,$A74,Councils!$K$6:$K$816)*0.7,0)</f>
        <v>0</v>
      </c>
      <c r="L74">
        <f ca="1">ROUND(SUMIF(Councils!$C$6:$C$873,$A74,Councils!$L$6:$L$816)*0.7,0)</f>
        <v>0</v>
      </c>
      <c r="M74" s="63">
        <f t="shared" ca="1" si="3"/>
        <v>0</v>
      </c>
      <c r="N74">
        <f t="shared" ca="1" si="2"/>
        <v>193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ROUND(SUMIF(Councils!$C$6:$C$873,$A75,Councils!$E$6:$E$873),0)</f>
        <v>179</v>
      </c>
      <c r="F75">
        <f ca="1">ROUND(SUMIF(Councils!$C$6:$C$873,$A75,Councils!$F$6:$F$816)*0.7,0)</f>
        <v>14</v>
      </c>
      <c r="G75">
        <f ca="1">ROUND(SUMIF(Councils!$C$6:$C$873,$A75,Councils!$G$6:$G$816)*0.7,0)</f>
        <v>0</v>
      </c>
      <c r="H75">
        <f ca="1">ROUND(SUMIF(Councils!$C$6:$C$873,$A75,Councils!$H$6:$H$816)*0.7,0)</f>
        <v>0</v>
      </c>
      <c r="I75">
        <f ca="1">ROUND(SUMIF(Councils!$C$6:$C$873,$A75,Councils!$I$6:$I$816)*0.7,0)</f>
        <v>0</v>
      </c>
      <c r="J75">
        <f ca="1">ROUND(SUMIF(Councils!$C$6:$C$873,$A75,Councils!$J$6:$J$816)*0.7,0)</f>
        <v>1</v>
      </c>
      <c r="K75">
        <f ca="1">ROUND(SUMIF(Councils!$C$6:$C$873,$A75,Councils!$K$6:$K$816)*0.7,0)</f>
        <v>0</v>
      </c>
      <c r="L75">
        <f ca="1">ROUND(SUMIF(Councils!$C$6:$C$873,$A75,Councils!$L$6:$L$816)*0.7,0)</f>
        <v>1</v>
      </c>
      <c r="M75" s="63">
        <f t="shared" ca="1" si="3"/>
        <v>7.1428571428571425E-2</v>
      </c>
      <c r="N75">
        <f t="shared" ca="1" si="2"/>
        <v>184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ROUND(SUMIF(Councils!$C$6:$C$873,$A76,Councils!$E$6:$E$873),0)</f>
        <v>1112</v>
      </c>
      <c r="F76">
        <f ca="1">ROUND(SUMIF(Councils!$C$6:$C$873,$A76,Councils!$F$6:$F$816)*0.7,0)</f>
        <v>34</v>
      </c>
      <c r="G76">
        <f ca="1">ROUND(SUMIF(Councils!$C$6:$C$873,$A76,Councils!$G$6:$G$816)*0.7,0)</f>
        <v>1</v>
      </c>
      <c r="H76">
        <f ca="1">ROUND(SUMIF(Councils!$C$6:$C$873,$A76,Councils!$H$6:$H$816)*0.7,0)</f>
        <v>0</v>
      </c>
      <c r="I76">
        <f ca="1">ROUND(SUMIF(Councils!$C$6:$C$873,$A76,Councils!$I$6:$I$816)*0.7,0)</f>
        <v>1</v>
      </c>
      <c r="J76">
        <f ca="1">ROUND(SUMIF(Councils!$C$6:$C$873,$A76,Councils!$J$6:$J$816)*0.7,0)</f>
        <v>27</v>
      </c>
      <c r="K76">
        <f ca="1">ROUND(SUMIF(Councils!$C$6:$C$873,$A76,Councils!$K$6:$K$816)*0.7,0)</f>
        <v>0</v>
      </c>
      <c r="L76">
        <f ca="1">ROUND(SUMIF(Councils!$C$6:$C$873,$A76,Councils!$L$6:$L$816)*0.7,0)</f>
        <v>27</v>
      </c>
      <c r="M76" s="63">
        <f t="shared" ca="1" si="3"/>
        <v>0.79411764705882348</v>
      </c>
      <c r="N76">
        <f t="shared" ca="1" si="2"/>
        <v>32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ROUND(SUMIF(Councils!$C$6:$C$873,$A77,Councils!$E$6:$E$873),0)</f>
        <v>615</v>
      </c>
      <c r="F77">
        <f ca="1">ROUND(SUMIF(Councils!$C$6:$C$873,$A77,Councils!$F$6:$F$816)*0.7,0)</f>
        <v>25</v>
      </c>
      <c r="G77">
        <f ca="1">ROUND(SUMIF(Councils!$C$6:$C$873,$A77,Councils!$G$6:$G$816)*0.7,0)</f>
        <v>2</v>
      </c>
      <c r="H77">
        <f ca="1">ROUND(SUMIF(Councils!$C$6:$C$873,$A77,Councils!$H$6:$H$816)*0.7,0)</f>
        <v>0</v>
      </c>
      <c r="I77">
        <f ca="1">ROUND(SUMIF(Councils!$C$6:$C$873,$A77,Councils!$I$6:$I$816)*0.7,0)</f>
        <v>2</v>
      </c>
      <c r="J77">
        <f ca="1">ROUND(SUMIF(Councils!$C$6:$C$873,$A77,Councils!$J$6:$J$816)*0.7,0)</f>
        <v>8</v>
      </c>
      <c r="K77">
        <f ca="1">ROUND(SUMIF(Councils!$C$6:$C$873,$A77,Councils!$K$6:$K$816)*0.7,0)</f>
        <v>0</v>
      </c>
      <c r="L77">
        <f ca="1">ROUND(SUMIF(Councils!$C$6:$C$873,$A77,Councils!$L$6:$L$816)*0.7,0)</f>
        <v>8</v>
      </c>
      <c r="M77" s="63">
        <f t="shared" ca="1" si="3"/>
        <v>0.32</v>
      </c>
      <c r="N77">
        <f t="shared" ca="1" si="2"/>
        <v>119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ROUND(SUMIF(Councils!$C$6:$C$873,$A78,Councils!$E$6:$E$873),0)</f>
        <v>238</v>
      </c>
      <c r="F78">
        <f ca="1">ROUND(SUMIF(Councils!$C$6:$C$873,$A78,Councils!$F$6:$F$816)*0.7,0)</f>
        <v>11</v>
      </c>
      <c r="G78">
        <f ca="1">ROUND(SUMIF(Councils!$C$6:$C$873,$A78,Councils!$G$6:$G$816)*0.7,0)</f>
        <v>0</v>
      </c>
      <c r="H78">
        <f ca="1">ROUND(SUMIF(Councils!$C$6:$C$873,$A78,Councils!$H$6:$H$816)*0.7,0)</f>
        <v>0</v>
      </c>
      <c r="I78">
        <f ca="1">ROUND(SUMIF(Councils!$C$6:$C$873,$A78,Councils!$I$6:$I$816)*0.7,0)</f>
        <v>0</v>
      </c>
      <c r="J78">
        <f ca="1">ROUND(SUMIF(Councils!$C$6:$C$873,$A78,Councils!$J$6:$J$816)*0.7,0)</f>
        <v>6</v>
      </c>
      <c r="K78">
        <f ca="1">ROUND(SUMIF(Councils!$C$6:$C$873,$A78,Councils!$K$6:$K$816)*0.7,0)</f>
        <v>0</v>
      </c>
      <c r="L78">
        <f ca="1">ROUND(SUMIF(Councils!$C$6:$C$873,$A78,Councils!$L$6:$L$816)*0.7,0)</f>
        <v>6</v>
      </c>
      <c r="M78" s="63">
        <f t="shared" ca="1" si="3"/>
        <v>0.54545454545454541</v>
      </c>
      <c r="N78">
        <f t="shared" ca="1" si="2"/>
        <v>62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ROUND(SUMIF(Councils!$C$6:$C$873,$A79,Councils!$E$6:$E$873),0)</f>
        <v>495</v>
      </c>
      <c r="F79">
        <f ca="1">ROUND(SUMIF(Councils!$C$6:$C$873,$A79,Councils!$F$6:$F$816)*0.7,0)</f>
        <v>24</v>
      </c>
      <c r="G79">
        <f ca="1">ROUND(SUMIF(Councils!$C$6:$C$873,$A79,Councils!$G$6:$G$816)*0.7,0)</f>
        <v>0</v>
      </c>
      <c r="H79">
        <f ca="1">ROUND(SUMIF(Councils!$C$6:$C$873,$A79,Councils!$H$6:$H$816)*0.7,0)</f>
        <v>0</v>
      </c>
      <c r="I79">
        <f ca="1">ROUND(SUMIF(Councils!$C$6:$C$873,$A79,Councils!$I$6:$I$816)*0.7,0)</f>
        <v>0</v>
      </c>
      <c r="J79">
        <f ca="1">ROUND(SUMIF(Councils!$C$6:$C$873,$A79,Councils!$J$6:$J$816)*0.7,0)</f>
        <v>13</v>
      </c>
      <c r="K79">
        <f ca="1">ROUND(SUMIF(Councils!$C$6:$C$873,$A79,Councils!$K$6:$K$816)*0.7,0)</f>
        <v>0</v>
      </c>
      <c r="L79">
        <f ca="1">ROUND(SUMIF(Councils!$C$6:$C$873,$A79,Councils!$L$6:$L$816)*0.7,0)</f>
        <v>13</v>
      </c>
      <c r="M79" s="63">
        <f t="shared" ca="1" si="3"/>
        <v>0.54166666666666663</v>
      </c>
      <c r="N79">
        <f t="shared" ca="1" si="2"/>
        <v>67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ROUND(SUMIF(Councils!$C$6:$C$873,$A80,Councils!$E$6:$E$873),0)</f>
        <v>451</v>
      </c>
      <c r="F80">
        <f ca="1">ROUND(SUMIF(Councils!$C$6:$C$873,$A80,Councils!$F$6:$F$816)*0.7,0)</f>
        <v>23</v>
      </c>
      <c r="G80">
        <f ca="1">ROUND(SUMIF(Councils!$C$6:$C$873,$A80,Councils!$G$6:$G$816)*0.7,0)</f>
        <v>2</v>
      </c>
      <c r="H80">
        <f ca="1">ROUND(SUMIF(Councils!$C$6:$C$873,$A80,Councils!$H$6:$H$816)*0.7,0)</f>
        <v>0</v>
      </c>
      <c r="I80">
        <f ca="1">ROUND(SUMIF(Councils!$C$6:$C$873,$A80,Councils!$I$6:$I$816)*0.7,0)</f>
        <v>2</v>
      </c>
      <c r="J80">
        <f ca="1">ROUND(SUMIF(Councils!$C$6:$C$873,$A80,Councils!$J$6:$J$816)*0.7,0)</f>
        <v>9</v>
      </c>
      <c r="K80">
        <f ca="1">ROUND(SUMIF(Councils!$C$6:$C$873,$A80,Councils!$K$6:$K$816)*0.7,0)</f>
        <v>0</v>
      </c>
      <c r="L80">
        <f ca="1">ROUND(SUMIF(Councils!$C$6:$C$873,$A80,Councils!$L$6:$L$816)*0.7,0)</f>
        <v>9</v>
      </c>
      <c r="M80" s="63">
        <f t="shared" ca="1" si="3"/>
        <v>0.39130434782608697</v>
      </c>
      <c r="N80">
        <f t="shared" ca="1" si="2"/>
        <v>107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ROUND(SUMIF(Councils!$C$6:$C$873,$A81,Councils!$E$6:$E$873),0)</f>
        <v>236</v>
      </c>
      <c r="F81">
        <f ca="1">ROUND(SUMIF(Councils!$C$6:$C$873,$A81,Councils!$F$6:$F$816)*0.7,0)</f>
        <v>11</v>
      </c>
      <c r="G81">
        <f ca="1">ROUND(SUMIF(Councils!$C$6:$C$873,$A81,Councils!$G$6:$G$816)*0.7,0)</f>
        <v>1</v>
      </c>
      <c r="H81">
        <f ca="1">ROUND(SUMIF(Councils!$C$6:$C$873,$A81,Councils!$H$6:$H$816)*0.7,0)</f>
        <v>0</v>
      </c>
      <c r="I81">
        <f ca="1">ROUND(SUMIF(Councils!$C$6:$C$873,$A81,Councils!$I$6:$I$816)*0.7,0)</f>
        <v>1</v>
      </c>
      <c r="J81">
        <f ca="1">ROUND(SUMIF(Councils!$C$6:$C$873,$A81,Councils!$J$6:$J$816)*0.7,0)</f>
        <v>4</v>
      </c>
      <c r="K81">
        <f ca="1">ROUND(SUMIF(Councils!$C$6:$C$873,$A81,Councils!$K$6:$K$816)*0.7,0)</f>
        <v>0</v>
      </c>
      <c r="L81">
        <f ca="1">ROUND(SUMIF(Councils!$C$6:$C$873,$A81,Councils!$L$6:$L$816)*0.7,0)</f>
        <v>4</v>
      </c>
      <c r="M81" s="63">
        <f t="shared" ca="1" si="3"/>
        <v>0.36363636363636365</v>
      </c>
      <c r="N81">
        <f t="shared" ca="1" si="2"/>
        <v>111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ROUND(SUMIF(Councils!$C$6:$C$873,$A82,Councils!$E$6:$E$873),0)</f>
        <v>1021</v>
      </c>
      <c r="F82">
        <f ca="1">ROUND(SUMIF(Councils!$C$6:$C$873,$A82,Councils!$F$6:$F$816)*0.7,0)</f>
        <v>37</v>
      </c>
      <c r="G82">
        <f ca="1">ROUND(SUMIF(Councils!$C$6:$C$873,$A82,Councils!$G$6:$G$816)*0.7,0)</f>
        <v>1</v>
      </c>
      <c r="H82">
        <f ca="1">ROUND(SUMIF(Councils!$C$6:$C$873,$A82,Councils!$H$6:$H$816)*0.7,0)</f>
        <v>0</v>
      </c>
      <c r="I82">
        <f ca="1">ROUND(SUMIF(Councils!$C$6:$C$873,$A82,Councils!$I$6:$I$816)*0.7,0)</f>
        <v>1</v>
      </c>
      <c r="J82">
        <f ca="1">ROUND(SUMIF(Councils!$C$6:$C$873,$A82,Councils!$J$6:$J$816)*0.7,0)</f>
        <v>23</v>
      </c>
      <c r="K82">
        <f ca="1">ROUND(SUMIF(Councils!$C$6:$C$873,$A82,Councils!$K$6:$K$816)*0.7,0)</f>
        <v>0</v>
      </c>
      <c r="L82">
        <f ca="1">ROUND(SUMIF(Councils!$C$6:$C$873,$A82,Councils!$L$6:$L$816)*0.7,0)</f>
        <v>23</v>
      </c>
      <c r="M82" s="63">
        <f t="shared" ca="1" si="3"/>
        <v>0.6216216216216216</v>
      </c>
      <c r="N82">
        <f t="shared" ca="1" si="2"/>
        <v>47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ROUND(SUMIF(Councils!$C$6:$C$873,$A83,Councils!$E$6:$E$873),0)</f>
        <v>604</v>
      </c>
      <c r="F83">
        <f ca="1">ROUND(SUMIF(Councils!$C$6:$C$873,$A83,Councils!$F$6:$F$816)*0.7,0)</f>
        <v>26</v>
      </c>
      <c r="G83">
        <f ca="1">ROUND(SUMIF(Councils!$C$6:$C$873,$A83,Councils!$G$6:$G$816)*0.7,0)</f>
        <v>0</v>
      </c>
      <c r="H83">
        <f ca="1">ROUND(SUMIF(Councils!$C$6:$C$873,$A83,Councils!$H$6:$H$816)*0.7,0)</f>
        <v>0</v>
      </c>
      <c r="I83">
        <f ca="1">ROUND(SUMIF(Councils!$C$6:$C$873,$A83,Councils!$I$6:$I$816)*0.7,0)</f>
        <v>0</v>
      </c>
      <c r="J83">
        <f ca="1">ROUND(SUMIF(Councils!$C$6:$C$873,$A83,Councils!$J$6:$J$816)*0.7,0)</f>
        <v>12</v>
      </c>
      <c r="K83">
        <f ca="1">ROUND(SUMIF(Councils!$C$6:$C$873,$A83,Councils!$K$6:$K$816)*0.7,0)</f>
        <v>0</v>
      </c>
      <c r="L83">
        <f ca="1">ROUND(SUMIF(Councils!$C$6:$C$873,$A83,Councils!$L$6:$L$816)*0.7,0)</f>
        <v>12</v>
      </c>
      <c r="M83" s="63">
        <f t="shared" ca="1" si="3"/>
        <v>0.46153846153846156</v>
      </c>
      <c r="N83">
        <f t="shared" ca="1" si="2"/>
        <v>81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ROUND(SUMIF(Councils!$C$6:$C$873,$A84,Councils!$E$6:$E$873),0)</f>
        <v>488</v>
      </c>
      <c r="F84">
        <f ca="1">ROUND(SUMIF(Councils!$C$6:$C$873,$A84,Councils!$F$6:$F$816)*0.7,0)</f>
        <v>20</v>
      </c>
      <c r="G84">
        <f ca="1">ROUND(SUMIF(Councils!$C$6:$C$873,$A84,Councils!$G$6:$G$816)*0.7,0)</f>
        <v>0</v>
      </c>
      <c r="H84">
        <f ca="1">ROUND(SUMIF(Councils!$C$6:$C$873,$A84,Councils!$H$6:$H$816)*0.7,0)</f>
        <v>0</v>
      </c>
      <c r="I84">
        <f ca="1">ROUND(SUMIF(Councils!$C$6:$C$873,$A84,Councils!$I$6:$I$816)*0.7,0)</f>
        <v>0</v>
      </c>
      <c r="J84">
        <f ca="1">ROUND(SUMIF(Councils!$C$6:$C$873,$A84,Councils!$J$6:$J$816)*0.7,0)</f>
        <v>25</v>
      </c>
      <c r="K84">
        <f ca="1">ROUND(SUMIF(Councils!$C$6:$C$873,$A84,Councils!$K$6:$K$816)*0.7,0)</f>
        <v>0</v>
      </c>
      <c r="L84">
        <f ca="1">ROUND(SUMIF(Councils!$C$6:$C$873,$A84,Councils!$L$6:$L$816)*0.7,0)</f>
        <v>25</v>
      </c>
      <c r="M84" s="63">
        <f t="shared" ca="1" si="3"/>
        <v>1.25</v>
      </c>
      <c r="N84">
        <f t="shared" ca="1" si="2"/>
        <v>7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ROUND(SUMIF(Councils!$C$6:$C$873,$A85,Councils!$E$6:$E$873),0)</f>
        <v>685</v>
      </c>
      <c r="F85">
        <f ca="1">ROUND(SUMIF(Councils!$C$6:$C$873,$A85,Councils!$F$6:$F$816)*0.7,0)</f>
        <v>23</v>
      </c>
      <c r="G85">
        <f ca="1">ROUND(SUMIF(Councils!$C$6:$C$873,$A85,Councils!$G$6:$G$816)*0.7,0)</f>
        <v>3</v>
      </c>
      <c r="H85">
        <f ca="1">ROUND(SUMIF(Councils!$C$6:$C$873,$A85,Councils!$H$6:$H$816)*0.7,0)</f>
        <v>0</v>
      </c>
      <c r="I85">
        <f ca="1">ROUND(SUMIF(Councils!$C$6:$C$873,$A85,Councils!$I$6:$I$816)*0.7,0)</f>
        <v>3</v>
      </c>
      <c r="J85">
        <f ca="1">ROUND(SUMIF(Councils!$C$6:$C$873,$A85,Councils!$J$6:$J$816)*0.7,0)</f>
        <v>6</v>
      </c>
      <c r="K85">
        <f ca="1">ROUND(SUMIF(Councils!$C$6:$C$873,$A85,Councils!$K$6:$K$816)*0.7,0)</f>
        <v>0</v>
      </c>
      <c r="L85">
        <f ca="1">ROUND(SUMIF(Councils!$C$6:$C$873,$A85,Councils!$L$6:$L$816)*0.7,0)</f>
        <v>6</v>
      </c>
      <c r="M85" s="63">
        <f t="shared" ca="1" si="3"/>
        <v>0.2608695652173913</v>
      </c>
      <c r="N85">
        <f t="shared" ca="1" si="2"/>
        <v>143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ROUND(SUMIF(Councils!$C$6:$C$873,$A86,Councils!$E$6:$E$873),0)</f>
        <v>137</v>
      </c>
      <c r="F86">
        <f ca="1">ROUND(SUMIF(Councils!$C$6:$C$873,$A86,Councils!$F$6:$F$816)*0.7,0)</f>
        <v>11</v>
      </c>
      <c r="G86">
        <f ca="1">ROUND(SUMIF(Councils!$C$6:$C$873,$A86,Councils!$G$6:$G$816)*0.7,0)</f>
        <v>0</v>
      </c>
      <c r="H86">
        <f ca="1">ROUND(SUMIF(Councils!$C$6:$C$873,$A86,Councils!$H$6:$H$816)*0.7,0)</f>
        <v>0</v>
      </c>
      <c r="I86">
        <f ca="1">ROUND(SUMIF(Councils!$C$6:$C$873,$A86,Councils!$I$6:$I$816)*0.7,0)</f>
        <v>0</v>
      </c>
      <c r="J86">
        <f ca="1">ROUND(SUMIF(Councils!$C$6:$C$873,$A86,Councils!$J$6:$J$816)*0.7,0)</f>
        <v>0</v>
      </c>
      <c r="K86">
        <f ca="1">ROUND(SUMIF(Councils!$C$6:$C$873,$A86,Councils!$K$6:$K$816)*0.7,0)</f>
        <v>0</v>
      </c>
      <c r="L86">
        <f ca="1">ROUND(SUMIF(Councils!$C$6:$C$873,$A86,Councils!$L$6:$L$816)*0.7,0)</f>
        <v>0</v>
      </c>
      <c r="M86" s="63">
        <f t="shared" ca="1" si="3"/>
        <v>0</v>
      </c>
      <c r="N86">
        <f t="shared" ca="1" si="2"/>
        <v>193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ROUND(SUMIF(Councils!$C$6:$C$873,$A87,Councils!$E$6:$E$873),0)</f>
        <v>1103</v>
      </c>
      <c r="F87">
        <f ca="1">ROUND(SUMIF(Councils!$C$6:$C$873,$A87,Councils!$F$6:$F$816)*0.7,0)</f>
        <v>30</v>
      </c>
      <c r="G87">
        <f ca="1">ROUND(SUMIF(Councils!$C$6:$C$873,$A87,Councils!$G$6:$G$816)*0.7,0)</f>
        <v>1</v>
      </c>
      <c r="H87">
        <f ca="1">ROUND(SUMIF(Councils!$C$6:$C$873,$A87,Councils!$H$6:$H$816)*0.7,0)</f>
        <v>0</v>
      </c>
      <c r="I87">
        <f ca="1">ROUND(SUMIF(Councils!$C$6:$C$873,$A87,Councils!$I$6:$I$816)*0.7,0)</f>
        <v>1</v>
      </c>
      <c r="J87">
        <f ca="1">ROUND(SUMIF(Councils!$C$6:$C$873,$A87,Councils!$J$6:$J$816)*0.7,0)</f>
        <v>13</v>
      </c>
      <c r="K87">
        <f ca="1">ROUND(SUMIF(Councils!$C$6:$C$873,$A87,Councils!$K$6:$K$816)*0.7,0)</f>
        <v>0</v>
      </c>
      <c r="L87">
        <f ca="1">ROUND(SUMIF(Councils!$C$6:$C$873,$A87,Councils!$L$6:$L$816)*0.7,0)</f>
        <v>13</v>
      </c>
      <c r="M87" s="63">
        <f t="shared" ca="1" si="3"/>
        <v>0.43333333333333335</v>
      </c>
      <c r="N87">
        <f t="shared" ca="1" si="2"/>
        <v>92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ROUND(SUMIF(Councils!$C$6:$C$873,$A88,Councils!$E$6:$E$873),0)</f>
        <v>80</v>
      </c>
      <c r="F88">
        <f ca="1">ROUND(SUMIF(Councils!$C$6:$C$873,$A88,Councils!$F$6:$F$816)*0.7,0)</f>
        <v>7</v>
      </c>
      <c r="G88">
        <f ca="1">ROUND(SUMIF(Councils!$C$6:$C$873,$A88,Councils!$G$6:$G$816)*0.7,0)</f>
        <v>0</v>
      </c>
      <c r="H88">
        <f ca="1">ROUND(SUMIF(Councils!$C$6:$C$873,$A88,Councils!$H$6:$H$816)*0.7,0)</f>
        <v>0</v>
      </c>
      <c r="I88">
        <f ca="1">ROUND(SUMIF(Councils!$C$6:$C$873,$A88,Councils!$I$6:$I$816)*0.7,0)</f>
        <v>0</v>
      </c>
      <c r="J88">
        <f ca="1">ROUND(SUMIF(Councils!$C$6:$C$873,$A88,Councils!$J$6:$J$816)*0.7,0)</f>
        <v>0</v>
      </c>
      <c r="K88">
        <f ca="1">ROUND(SUMIF(Councils!$C$6:$C$873,$A88,Councils!$K$6:$K$816)*0.7,0)</f>
        <v>0</v>
      </c>
      <c r="L88">
        <f ca="1">ROUND(SUMIF(Councils!$C$6:$C$873,$A88,Councils!$L$6:$L$816)*0.7,0)</f>
        <v>0</v>
      </c>
      <c r="M88" s="63">
        <f t="shared" ca="1" si="3"/>
        <v>0</v>
      </c>
      <c r="N88">
        <f t="shared" ca="1" si="2"/>
        <v>193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ROUND(SUMIF(Councils!$C$6:$C$873,$A89,Councils!$E$6:$E$873),0)</f>
        <v>838</v>
      </c>
      <c r="F89">
        <f ca="1">ROUND(SUMIF(Councils!$C$6:$C$873,$A89,Councils!$F$6:$F$816)*0.7,0)</f>
        <v>28</v>
      </c>
      <c r="G89">
        <f ca="1">ROUND(SUMIF(Councils!$C$6:$C$873,$A89,Councils!$G$6:$G$816)*0.7,0)</f>
        <v>5</v>
      </c>
      <c r="H89">
        <f ca="1">ROUND(SUMIF(Councils!$C$6:$C$873,$A89,Councils!$H$6:$H$816)*0.7,0)</f>
        <v>0</v>
      </c>
      <c r="I89">
        <f ca="1">ROUND(SUMIF(Councils!$C$6:$C$873,$A89,Councils!$I$6:$I$816)*0.7,0)</f>
        <v>5</v>
      </c>
      <c r="J89">
        <f ca="1">ROUND(SUMIF(Councils!$C$6:$C$873,$A89,Councils!$J$6:$J$816)*0.7,0)</f>
        <v>25</v>
      </c>
      <c r="K89">
        <f ca="1">ROUND(SUMIF(Councils!$C$6:$C$873,$A89,Councils!$K$6:$K$816)*0.7,0)</f>
        <v>0</v>
      </c>
      <c r="L89">
        <f ca="1">ROUND(SUMIF(Councils!$C$6:$C$873,$A89,Councils!$L$6:$L$816)*0.7,0)</f>
        <v>25</v>
      </c>
      <c r="M89" s="63">
        <f t="shared" ca="1" si="3"/>
        <v>0.8928571428571429</v>
      </c>
      <c r="N89">
        <f t="shared" ca="1" si="2"/>
        <v>18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ROUND(SUMIF(Councils!$C$6:$C$873,$A90,Councils!$E$6:$E$873),0)</f>
        <v>882</v>
      </c>
      <c r="F90">
        <f ca="1">ROUND(SUMIF(Councils!$C$6:$C$873,$A90,Councils!$F$6:$F$816)*0.7,0)</f>
        <v>34</v>
      </c>
      <c r="G90">
        <f ca="1">ROUND(SUMIF(Councils!$C$6:$C$873,$A90,Councils!$G$6:$G$816)*0.7,0)</f>
        <v>5</v>
      </c>
      <c r="H90">
        <f ca="1">ROUND(SUMIF(Councils!$C$6:$C$873,$A90,Councils!$H$6:$H$816)*0.7,0)</f>
        <v>0</v>
      </c>
      <c r="I90">
        <f ca="1">ROUND(SUMIF(Councils!$C$6:$C$873,$A90,Councils!$I$6:$I$816)*0.7,0)</f>
        <v>5</v>
      </c>
      <c r="J90">
        <f ca="1">ROUND(SUMIF(Councils!$C$6:$C$873,$A90,Councils!$J$6:$J$816)*0.7,0)</f>
        <v>46</v>
      </c>
      <c r="K90">
        <f ca="1">ROUND(SUMIF(Councils!$C$6:$C$873,$A90,Councils!$K$6:$K$816)*0.7,0)</f>
        <v>0</v>
      </c>
      <c r="L90">
        <f ca="1">ROUND(SUMIF(Councils!$C$6:$C$873,$A90,Councils!$L$6:$L$816)*0.7,0)</f>
        <v>46</v>
      </c>
      <c r="M90" s="63">
        <f t="shared" ca="1" si="3"/>
        <v>1.3529411764705883</v>
      </c>
      <c r="N90">
        <f t="shared" ca="1" si="2"/>
        <v>6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ROUND(SUMIF(Councils!$C$6:$C$873,$A91,Councils!$E$6:$E$873),0)</f>
        <v>435</v>
      </c>
      <c r="F91">
        <f ca="1">ROUND(SUMIF(Councils!$C$6:$C$873,$A91,Councils!$F$6:$F$816)*0.7,0)</f>
        <v>14</v>
      </c>
      <c r="G91">
        <f ca="1">ROUND(SUMIF(Councils!$C$6:$C$873,$A91,Councils!$G$6:$G$816)*0.7,0)</f>
        <v>3</v>
      </c>
      <c r="H91">
        <f ca="1">ROUND(SUMIF(Councils!$C$6:$C$873,$A91,Councils!$H$6:$H$816)*0.7,0)</f>
        <v>0</v>
      </c>
      <c r="I91">
        <f ca="1">ROUND(SUMIF(Councils!$C$6:$C$873,$A91,Councils!$I$6:$I$816)*0.7,0)</f>
        <v>3</v>
      </c>
      <c r="J91">
        <f ca="1">ROUND(SUMIF(Councils!$C$6:$C$873,$A91,Councils!$J$6:$J$816)*0.7,0)</f>
        <v>8</v>
      </c>
      <c r="K91">
        <f ca="1">ROUND(SUMIF(Councils!$C$6:$C$873,$A91,Councils!$K$6:$K$816)*0.7,0)</f>
        <v>0</v>
      </c>
      <c r="L91">
        <f ca="1">ROUND(SUMIF(Councils!$C$6:$C$873,$A91,Councils!$L$6:$L$816)*0.7,0)</f>
        <v>8</v>
      </c>
      <c r="M91" s="63">
        <f t="shared" ca="1" si="3"/>
        <v>0.5714285714285714</v>
      </c>
      <c r="N91">
        <f t="shared" ca="1" si="2"/>
        <v>58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ROUND(SUMIF(Councils!$C$6:$C$873,$A92,Councils!$E$6:$E$873),0)</f>
        <v>360</v>
      </c>
      <c r="F92">
        <f ca="1">ROUND(SUMIF(Councils!$C$6:$C$873,$A92,Councils!$F$6:$F$816)*0.7,0)</f>
        <v>15</v>
      </c>
      <c r="G92">
        <f ca="1">ROUND(SUMIF(Councils!$C$6:$C$873,$A92,Councils!$G$6:$G$816)*0.7,0)</f>
        <v>2</v>
      </c>
      <c r="H92">
        <f ca="1">ROUND(SUMIF(Councils!$C$6:$C$873,$A92,Councils!$H$6:$H$816)*0.7,0)</f>
        <v>0</v>
      </c>
      <c r="I92">
        <f ca="1">ROUND(SUMIF(Councils!$C$6:$C$873,$A92,Councils!$I$6:$I$816)*0.7,0)</f>
        <v>2</v>
      </c>
      <c r="J92">
        <f ca="1">ROUND(SUMIF(Councils!$C$6:$C$873,$A92,Councils!$J$6:$J$816)*0.7,0)</f>
        <v>9</v>
      </c>
      <c r="K92">
        <f ca="1">ROUND(SUMIF(Councils!$C$6:$C$873,$A92,Councils!$K$6:$K$816)*0.7,0)</f>
        <v>0</v>
      </c>
      <c r="L92">
        <f ca="1">ROUND(SUMIF(Councils!$C$6:$C$873,$A92,Councils!$L$6:$L$816)*0.7,0)</f>
        <v>9</v>
      </c>
      <c r="M92" s="63">
        <f t="shared" ca="1" si="3"/>
        <v>0.6</v>
      </c>
      <c r="N92">
        <f t="shared" ca="1" si="2"/>
        <v>51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ROUND(SUMIF(Councils!$C$6:$C$873,$A93,Councils!$E$6:$E$873),0)</f>
        <v>999</v>
      </c>
      <c r="F93">
        <f ca="1">ROUND(SUMIF(Councils!$C$6:$C$873,$A93,Councils!$F$6:$F$816)*0.7,0)</f>
        <v>30</v>
      </c>
      <c r="G93">
        <f ca="1">ROUND(SUMIF(Councils!$C$6:$C$873,$A93,Councils!$G$6:$G$816)*0.7,0)</f>
        <v>1</v>
      </c>
      <c r="H93">
        <f ca="1">ROUND(SUMIF(Councils!$C$6:$C$873,$A93,Councils!$H$6:$H$816)*0.7,0)</f>
        <v>0</v>
      </c>
      <c r="I93">
        <f ca="1">ROUND(SUMIF(Councils!$C$6:$C$873,$A93,Councils!$I$6:$I$816)*0.7,0)</f>
        <v>1</v>
      </c>
      <c r="J93">
        <f ca="1">ROUND(SUMIF(Councils!$C$6:$C$873,$A93,Councils!$J$6:$J$816)*0.7,0)</f>
        <v>13</v>
      </c>
      <c r="K93">
        <f ca="1">ROUND(SUMIF(Councils!$C$6:$C$873,$A93,Councils!$K$6:$K$816)*0.7,0)</f>
        <v>0</v>
      </c>
      <c r="L93">
        <f ca="1">ROUND(SUMIF(Councils!$C$6:$C$873,$A93,Councils!$L$6:$L$816)*0.7,0)</f>
        <v>13</v>
      </c>
      <c r="M93" s="63">
        <f t="shared" ca="1" si="3"/>
        <v>0.43333333333333335</v>
      </c>
      <c r="N93">
        <f t="shared" ca="1" si="2"/>
        <v>92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ROUND(SUMIF(Councils!$C$6:$C$873,$A94,Councils!$E$6:$E$873),0)</f>
        <v>103</v>
      </c>
      <c r="F94">
        <f ca="1">ROUND(SUMIF(Councils!$C$6:$C$873,$A94,Councils!$F$6:$F$816)*0.7,0)</f>
        <v>11</v>
      </c>
      <c r="G94">
        <f ca="1">ROUND(SUMIF(Councils!$C$6:$C$873,$A94,Councils!$G$6:$G$816)*0.7,0)</f>
        <v>0</v>
      </c>
      <c r="H94">
        <f ca="1">ROUND(SUMIF(Councils!$C$6:$C$873,$A94,Councils!$H$6:$H$816)*0.7,0)</f>
        <v>0</v>
      </c>
      <c r="I94">
        <f ca="1">ROUND(SUMIF(Councils!$C$6:$C$873,$A94,Councils!$I$6:$I$816)*0.7,0)</f>
        <v>0</v>
      </c>
      <c r="J94">
        <f ca="1">ROUND(SUMIF(Councils!$C$6:$C$873,$A94,Councils!$J$6:$J$816)*0.7,0)</f>
        <v>0</v>
      </c>
      <c r="K94">
        <f ca="1">ROUND(SUMIF(Councils!$C$6:$C$873,$A94,Councils!$K$6:$K$816)*0.7,0)</f>
        <v>0</v>
      </c>
      <c r="L94">
        <f ca="1">ROUND(SUMIF(Councils!$C$6:$C$873,$A94,Councils!$L$6:$L$816)*0.7,0)</f>
        <v>0</v>
      </c>
      <c r="M94" s="63">
        <f t="shared" ca="1" si="3"/>
        <v>0</v>
      </c>
      <c r="N94">
        <f t="shared" ca="1" si="2"/>
        <v>193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ROUND(SUMIF(Councils!$C$6:$C$873,$A95,Councils!$E$6:$E$873),0)</f>
        <v>0</v>
      </c>
      <c r="F95">
        <f ca="1">ROUND(SUMIF(Councils!$C$6:$C$873,$A95,Councils!$F$6:$F$816)*0.7,0)</f>
        <v>0</v>
      </c>
      <c r="G95">
        <f ca="1">ROUND(SUMIF(Councils!$C$6:$C$873,$A95,Councils!$G$6:$G$816)*0.7,0)</f>
        <v>0</v>
      </c>
      <c r="H95">
        <f ca="1">ROUND(SUMIF(Councils!$C$6:$C$873,$A95,Councils!$H$6:$H$816)*0.7,0)</f>
        <v>0</v>
      </c>
      <c r="I95">
        <f ca="1">ROUND(SUMIF(Councils!$C$6:$C$873,$A95,Councils!$I$6:$I$816)*0.7,0)</f>
        <v>0</v>
      </c>
      <c r="J95">
        <f ca="1">ROUND(SUMIF(Councils!$C$6:$C$873,$A95,Councils!$J$6:$J$816)*0.7,0)</f>
        <v>0</v>
      </c>
      <c r="K95">
        <f ca="1">ROUND(SUMIF(Councils!$C$6:$C$873,$A95,Councils!$K$6:$K$816)*0.7,0)</f>
        <v>0</v>
      </c>
      <c r="L95">
        <f ca="1">ROUND(SUMIF(Councils!$C$6:$C$873,$A95,Councils!$L$6:$L$816)*0.7,0)</f>
        <v>0</v>
      </c>
      <c r="M95" s="63">
        <f t="shared" ca="1" si="3"/>
        <v>0</v>
      </c>
      <c r="N95">
        <f t="shared" ca="1" si="2"/>
        <v>193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ROUND(SUMIF(Councils!$C$6:$C$873,$A96,Councils!$E$6:$E$873),0)</f>
        <v>358</v>
      </c>
      <c r="F96">
        <f ca="1">ROUND(SUMIF(Councils!$C$6:$C$873,$A96,Councils!$F$6:$F$816)*0.7,0)</f>
        <v>18</v>
      </c>
      <c r="G96">
        <f ca="1">ROUND(SUMIF(Councils!$C$6:$C$873,$A96,Councils!$G$6:$G$816)*0.7,0)</f>
        <v>4</v>
      </c>
      <c r="H96">
        <f ca="1">ROUND(SUMIF(Councils!$C$6:$C$873,$A96,Councils!$H$6:$H$816)*0.7,0)</f>
        <v>0</v>
      </c>
      <c r="I96">
        <f ca="1">ROUND(SUMIF(Councils!$C$6:$C$873,$A96,Councils!$I$6:$I$816)*0.7,0)</f>
        <v>4</v>
      </c>
      <c r="J96">
        <f ca="1">ROUND(SUMIF(Councils!$C$6:$C$873,$A96,Councils!$J$6:$J$816)*0.7,0)</f>
        <v>6</v>
      </c>
      <c r="K96">
        <f ca="1">ROUND(SUMIF(Councils!$C$6:$C$873,$A96,Councils!$K$6:$K$816)*0.7,0)</f>
        <v>0</v>
      </c>
      <c r="L96">
        <f ca="1">ROUND(SUMIF(Councils!$C$6:$C$873,$A96,Councils!$L$6:$L$816)*0.7,0)</f>
        <v>6</v>
      </c>
      <c r="M96" s="63">
        <f t="shared" ca="1" si="3"/>
        <v>0.33333333333333331</v>
      </c>
      <c r="N96">
        <f t="shared" ca="1" si="2"/>
        <v>116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ROUND(SUMIF(Councils!$C$6:$C$873,$A97,Councils!$E$6:$E$873),0)</f>
        <v>323</v>
      </c>
      <c r="F97">
        <f ca="1">ROUND(SUMIF(Councils!$C$6:$C$873,$A97,Councils!$F$6:$F$816)*0.7,0)</f>
        <v>15</v>
      </c>
      <c r="G97">
        <f ca="1">ROUND(SUMIF(Councils!$C$6:$C$873,$A97,Councils!$G$6:$G$816)*0.7,0)</f>
        <v>1</v>
      </c>
      <c r="H97">
        <f ca="1">ROUND(SUMIF(Councils!$C$6:$C$873,$A97,Councils!$H$6:$H$816)*0.7,0)</f>
        <v>0</v>
      </c>
      <c r="I97">
        <f ca="1">ROUND(SUMIF(Councils!$C$6:$C$873,$A97,Councils!$I$6:$I$816)*0.7,0)</f>
        <v>1</v>
      </c>
      <c r="J97">
        <f ca="1">ROUND(SUMIF(Councils!$C$6:$C$873,$A97,Councils!$J$6:$J$816)*0.7,0)</f>
        <v>6</v>
      </c>
      <c r="K97">
        <f ca="1">ROUND(SUMIF(Councils!$C$6:$C$873,$A97,Councils!$K$6:$K$816)*0.7,0)</f>
        <v>0</v>
      </c>
      <c r="L97">
        <f ca="1">ROUND(SUMIF(Councils!$C$6:$C$873,$A97,Councils!$L$6:$L$816)*0.7,0)</f>
        <v>6</v>
      </c>
      <c r="M97" s="63">
        <f t="shared" ca="1" si="3"/>
        <v>0.4</v>
      </c>
      <c r="N97">
        <f t="shared" ca="1" si="2"/>
        <v>103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ROUND(SUMIF(Councils!$C$6:$C$873,$A98,Councils!$E$6:$E$873),0)</f>
        <v>492</v>
      </c>
      <c r="F98">
        <f ca="1">ROUND(SUMIF(Councils!$C$6:$C$873,$A98,Councils!$F$6:$F$816)*0.7,0)</f>
        <v>20</v>
      </c>
      <c r="G98">
        <f ca="1">ROUND(SUMIF(Councils!$C$6:$C$873,$A98,Councils!$G$6:$G$816)*0.7,0)</f>
        <v>1</v>
      </c>
      <c r="H98">
        <f ca="1">ROUND(SUMIF(Councils!$C$6:$C$873,$A98,Councils!$H$6:$H$816)*0.7,0)</f>
        <v>0</v>
      </c>
      <c r="I98">
        <f ca="1">ROUND(SUMIF(Councils!$C$6:$C$873,$A98,Councils!$I$6:$I$816)*0.7,0)</f>
        <v>1</v>
      </c>
      <c r="J98">
        <f ca="1">ROUND(SUMIF(Councils!$C$6:$C$873,$A98,Councils!$J$6:$J$816)*0.7,0)</f>
        <v>18</v>
      </c>
      <c r="K98">
        <f ca="1">ROUND(SUMIF(Councils!$C$6:$C$873,$A98,Councils!$K$6:$K$816)*0.7,0)</f>
        <v>0</v>
      </c>
      <c r="L98">
        <f ca="1">ROUND(SUMIF(Councils!$C$6:$C$873,$A98,Councils!$L$6:$L$816)*0.7,0)</f>
        <v>18</v>
      </c>
      <c r="M98" s="63">
        <f t="shared" ca="1" si="3"/>
        <v>0.9</v>
      </c>
      <c r="N98">
        <f t="shared" ca="1" si="2"/>
        <v>17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ROUND(SUMIF(Councils!$C$6:$C$873,$A99,Councils!$E$6:$E$873),0)</f>
        <v>244</v>
      </c>
      <c r="F99">
        <f ca="1">ROUND(SUMIF(Councils!$C$6:$C$873,$A99,Councils!$F$6:$F$816)*0.7,0)</f>
        <v>14</v>
      </c>
      <c r="G99">
        <f ca="1">ROUND(SUMIF(Councils!$C$6:$C$873,$A99,Councils!$G$6:$G$816)*0.7,0)</f>
        <v>0</v>
      </c>
      <c r="H99">
        <f ca="1">ROUND(SUMIF(Councils!$C$6:$C$873,$A99,Councils!$H$6:$H$816)*0.7,0)</f>
        <v>0</v>
      </c>
      <c r="I99">
        <f ca="1">ROUND(SUMIF(Councils!$C$6:$C$873,$A99,Councils!$I$6:$I$816)*0.7,0)</f>
        <v>0</v>
      </c>
      <c r="J99">
        <f ca="1">ROUND(SUMIF(Councils!$C$6:$C$873,$A99,Councils!$J$6:$J$816)*0.7,0)</f>
        <v>1</v>
      </c>
      <c r="K99">
        <f ca="1">ROUND(SUMIF(Councils!$C$6:$C$873,$A99,Councils!$K$6:$K$816)*0.7,0)</f>
        <v>0</v>
      </c>
      <c r="L99">
        <f ca="1">ROUND(SUMIF(Councils!$C$6:$C$873,$A99,Councils!$L$6:$L$816)*0.7,0)</f>
        <v>1</v>
      </c>
      <c r="M99" s="63">
        <f t="shared" ca="1" si="3"/>
        <v>7.1428571428571425E-2</v>
      </c>
      <c r="N99">
        <f t="shared" ca="1" si="2"/>
        <v>184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ROUND(SUMIF(Councils!$C$6:$C$873,$A100,Councils!$E$6:$E$873),0)</f>
        <v>761</v>
      </c>
      <c r="F100">
        <f ca="1">ROUND(SUMIF(Councils!$C$6:$C$873,$A100,Councils!$F$6:$F$816)*0.7,0)</f>
        <v>32</v>
      </c>
      <c r="G100">
        <f ca="1">ROUND(SUMIF(Councils!$C$6:$C$873,$A100,Councils!$G$6:$G$816)*0.7,0)</f>
        <v>2</v>
      </c>
      <c r="H100">
        <f ca="1">ROUND(SUMIF(Councils!$C$6:$C$873,$A100,Councils!$H$6:$H$816)*0.7,0)</f>
        <v>0</v>
      </c>
      <c r="I100">
        <f ca="1">ROUND(SUMIF(Councils!$C$6:$C$873,$A100,Councils!$I$6:$I$816)*0.7,0)</f>
        <v>2</v>
      </c>
      <c r="J100">
        <f ca="1">ROUND(SUMIF(Councils!$C$6:$C$873,$A100,Councils!$J$6:$J$816)*0.7,0)</f>
        <v>13</v>
      </c>
      <c r="K100">
        <f ca="1">ROUND(SUMIF(Councils!$C$6:$C$873,$A100,Councils!$K$6:$K$816)*0.7,0)</f>
        <v>0</v>
      </c>
      <c r="L100">
        <f ca="1">ROUND(SUMIF(Councils!$C$6:$C$873,$A100,Councils!$L$6:$L$816)*0.7,0)</f>
        <v>13</v>
      </c>
      <c r="M100" s="63">
        <f t="shared" ca="1" si="3"/>
        <v>0.40625</v>
      </c>
      <c r="N100">
        <f t="shared" ca="1" si="2"/>
        <v>101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ROUND(SUMIF(Councils!$C$6:$C$873,$A101,Councils!$E$6:$E$873),0)</f>
        <v>0</v>
      </c>
      <c r="F101">
        <f ca="1">ROUND(SUMIF(Councils!$C$6:$C$873,$A101,Councils!$F$6:$F$816)*0.7,0)</f>
        <v>0</v>
      </c>
      <c r="G101">
        <f ca="1">ROUND(SUMIF(Councils!$C$6:$C$873,$A101,Councils!$G$6:$G$816)*0.7,0)</f>
        <v>0</v>
      </c>
      <c r="H101">
        <f ca="1">ROUND(SUMIF(Councils!$C$6:$C$873,$A101,Councils!$H$6:$H$816)*0.7,0)</f>
        <v>0</v>
      </c>
      <c r="I101">
        <f ca="1">ROUND(SUMIF(Councils!$C$6:$C$873,$A101,Councils!$I$6:$I$816)*0.7,0)</f>
        <v>0</v>
      </c>
      <c r="J101">
        <f ca="1">ROUND(SUMIF(Councils!$C$6:$C$873,$A101,Councils!$J$6:$J$816)*0.7,0)</f>
        <v>0</v>
      </c>
      <c r="K101">
        <f ca="1">ROUND(SUMIF(Councils!$C$6:$C$873,$A101,Councils!$K$6:$K$816)*0.7,0)</f>
        <v>0</v>
      </c>
      <c r="L101">
        <f ca="1">ROUND(SUMIF(Councils!$C$6:$C$873,$A101,Councils!$L$6:$L$816)*0.7,0)</f>
        <v>0</v>
      </c>
      <c r="M101" s="63">
        <f t="shared" ca="1" si="3"/>
        <v>0</v>
      </c>
      <c r="N101">
        <f t="shared" ca="1" si="2"/>
        <v>193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ROUND(SUMIF(Councils!$C$6:$C$873,$A102,Councils!$E$6:$E$873),0)</f>
        <v>242</v>
      </c>
      <c r="F102">
        <f ca="1">ROUND(SUMIF(Councils!$C$6:$C$873,$A102,Councils!$F$6:$F$816)*0.7,0)</f>
        <v>15</v>
      </c>
      <c r="G102">
        <f ca="1">ROUND(SUMIF(Councils!$C$6:$C$873,$A102,Councils!$G$6:$G$816)*0.7,0)</f>
        <v>0</v>
      </c>
      <c r="H102">
        <f ca="1">ROUND(SUMIF(Councils!$C$6:$C$873,$A102,Councils!$H$6:$H$816)*0.7,0)</f>
        <v>0</v>
      </c>
      <c r="I102">
        <f ca="1">ROUND(SUMIF(Councils!$C$6:$C$873,$A102,Councils!$I$6:$I$816)*0.7,0)</f>
        <v>0</v>
      </c>
      <c r="J102">
        <f ca="1">ROUND(SUMIF(Councils!$C$6:$C$873,$A102,Councils!$J$6:$J$816)*0.7,0)</f>
        <v>3</v>
      </c>
      <c r="K102">
        <f ca="1">ROUND(SUMIF(Councils!$C$6:$C$873,$A102,Councils!$K$6:$K$816)*0.7,0)</f>
        <v>0</v>
      </c>
      <c r="L102">
        <f ca="1">ROUND(SUMIF(Councils!$C$6:$C$873,$A102,Councils!$L$6:$L$816)*0.7,0)</f>
        <v>3</v>
      </c>
      <c r="M102" s="63">
        <f t="shared" ca="1" si="3"/>
        <v>0.2</v>
      </c>
      <c r="N102">
        <f t="shared" ca="1" si="2"/>
        <v>155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ROUND(SUMIF(Councils!$C$6:$C$873,$A103,Councils!$E$6:$E$873),0)</f>
        <v>523</v>
      </c>
      <c r="F103">
        <f ca="1">ROUND(SUMIF(Councils!$C$6:$C$873,$A103,Councils!$F$6:$F$816)*0.7,0)</f>
        <v>22</v>
      </c>
      <c r="G103">
        <f ca="1">ROUND(SUMIF(Councils!$C$6:$C$873,$A103,Councils!$G$6:$G$816)*0.7,0)</f>
        <v>1</v>
      </c>
      <c r="H103">
        <f ca="1">ROUND(SUMIF(Councils!$C$6:$C$873,$A103,Councils!$H$6:$H$816)*0.7,0)</f>
        <v>0</v>
      </c>
      <c r="I103">
        <f ca="1">ROUND(SUMIF(Councils!$C$6:$C$873,$A103,Councils!$I$6:$I$816)*0.7,0)</f>
        <v>1</v>
      </c>
      <c r="J103">
        <f ca="1">ROUND(SUMIF(Councils!$C$6:$C$873,$A103,Councils!$J$6:$J$816)*0.7,0)</f>
        <v>19</v>
      </c>
      <c r="K103">
        <f ca="1">ROUND(SUMIF(Councils!$C$6:$C$873,$A103,Councils!$K$6:$K$816)*0.7,0)</f>
        <v>0</v>
      </c>
      <c r="L103">
        <f ca="1">ROUND(SUMIF(Councils!$C$6:$C$873,$A103,Councils!$L$6:$L$816)*0.7,0)</f>
        <v>19</v>
      </c>
      <c r="M103" s="63">
        <f t="shared" ca="1" si="3"/>
        <v>0.86363636363636365</v>
      </c>
      <c r="N103">
        <f t="shared" ca="1" si="2"/>
        <v>22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ROUND(SUMIF(Councils!$C$6:$C$873,$A104,Councils!$E$6:$E$873),0)</f>
        <v>361</v>
      </c>
      <c r="F104">
        <f ca="1">ROUND(SUMIF(Councils!$C$6:$C$873,$A104,Councils!$F$6:$F$816)*0.7,0)</f>
        <v>16</v>
      </c>
      <c r="G104">
        <f ca="1">ROUND(SUMIF(Councils!$C$6:$C$873,$A104,Councils!$G$6:$G$816)*0.7,0)</f>
        <v>4</v>
      </c>
      <c r="H104">
        <f ca="1">ROUND(SUMIF(Councils!$C$6:$C$873,$A104,Councils!$H$6:$H$816)*0.7,0)</f>
        <v>0</v>
      </c>
      <c r="I104">
        <f ca="1">ROUND(SUMIF(Councils!$C$6:$C$873,$A104,Councils!$I$6:$I$816)*0.7,0)</f>
        <v>4</v>
      </c>
      <c r="J104">
        <f ca="1">ROUND(SUMIF(Councils!$C$6:$C$873,$A104,Councils!$J$6:$J$816)*0.7,0)</f>
        <v>14</v>
      </c>
      <c r="K104">
        <f ca="1">ROUND(SUMIF(Councils!$C$6:$C$873,$A104,Councils!$K$6:$K$816)*0.7,0)</f>
        <v>0</v>
      </c>
      <c r="L104">
        <f ca="1">ROUND(SUMIF(Councils!$C$6:$C$873,$A104,Councils!$L$6:$L$816)*0.7,0)</f>
        <v>14</v>
      </c>
      <c r="M104" s="63">
        <f t="shared" ca="1" si="3"/>
        <v>0.875</v>
      </c>
      <c r="N104">
        <f t="shared" ca="1" si="2"/>
        <v>20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ROUND(SUMIF(Councils!$C$6:$C$873,$A105,Councils!$E$6:$E$873),0)</f>
        <v>584</v>
      </c>
      <c r="F105">
        <f ca="1">ROUND(SUMIF(Councils!$C$6:$C$873,$A105,Councils!$F$6:$F$816)*0.7,0)</f>
        <v>27</v>
      </c>
      <c r="G105">
        <f ca="1">ROUND(SUMIF(Councils!$C$6:$C$873,$A105,Councils!$G$6:$G$816)*0.7,0)</f>
        <v>7</v>
      </c>
      <c r="H105">
        <f ca="1">ROUND(SUMIF(Councils!$C$6:$C$873,$A105,Councils!$H$6:$H$816)*0.7,0)</f>
        <v>0</v>
      </c>
      <c r="I105">
        <f ca="1">ROUND(SUMIF(Councils!$C$6:$C$873,$A105,Councils!$I$6:$I$816)*0.7,0)</f>
        <v>7</v>
      </c>
      <c r="J105">
        <f ca="1">ROUND(SUMIF(Councils!$C$6:$C$873,$A105,Councils!$J$6:$J$816)*0.7,0)</f>
        <v>58</v>
      </c>
      <c r="K105">
        <f ca="1">ROUND(SUMIF(Councils!$C$6:$C$873,$A105,Councils!$K$6:$K$816)*0.7,0)</f>
        <v>0</v>
      </c>
      <c r="L105">
        <f ca="1">ROUND(SUMIF(Councils!$C$6:$C$873,$A105,Councils!$L$6:$L$816)*0.7,0)</f>
        <v>58</v>
      </c>
      <c r="M105" s="63">
        <f t="shared" ca="1" si="3"/>
        <v>2.1481481481481484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ROUND(SUMIF(Councils!$C$6:$C$873,$A106,Councils!$E$6:$E$873),0)</f>
        <v>455</v>
      </c>
      <c r="F106">
        <f ca="1">ROUND(SUMIF(Councils!$C$6:$C$873,$A106,Councils!$F$6:$F$816)*0.7,0)</f>
        <v>20</v>
      </c>
      <c r="G106">
        <f ca="1">ROUND(SUMIF(Councils!$C$6:$C$873,$A106,Councils!$G$6:$G$816)*0.7,0)</f>
        <v>5</v>
      </c>
      <c r="H106">
        <f ca="1">ROUND(SUMIF(Councils!$C$6:$C$873,$A106,Councils!$H$6:$H$816)*0.7,0)</f>
        <v>0</v>
      </c>
      <c r="I106">
        <f ca="1">ROUND(SUMIF(Councils!$C$6:$C$873,$A106,Councils!$I$6:$I$816)*0.7,0)</f>
        <v>5</v>
      </c>
      <c r="J106">
        <f ca="1">ROUND(SUMIF(Councils!$C$6:$C$873,$A106,Councils!$J$6:$J$816)*0.7,0)</f>
        <v>22</v>
      </c>
      <c r="K106">
        <f ca="1">ROUND(SUMIF(Councils!$C$6:$C$873,$A106,Councils!$K$6:$K$816)*0.7,0)</f>
        <v>0</v>
      </c>
      <c r="L106">
        <f ca="1">ROUND(SUMIF(Councils!$C$6:$C$873,$A106,Councils!$L$6:$L$816)*0.7,0)</f>
        <v>22</v>
      </c>
      <c r="M106" s="63">
        <f t="shared" ca="1" si="3"/>
        <v>1.1000000000000001</v>
      </c>
      <c r="N106">
        <f t="shared" ca="1" si="2"/>
        <v>12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ROUND(SUMIF(Councils!$C$6:$C$873,$A107,Councils!$E$6:$E$873),0)</f>
        <v>738</v>
      </c>
      <c r="F107">
        <f ca="1">ROUND(SUMIF(Councils!$C$6:$C$873,$A107,Councils!$F$6:$F$816)*0.7,0)</f>
        <v>30</v>
      </c>
      <c r="G107">
        <f ca="1">ROUND(SUMIF(Councils!$C$6:$C$873,$A107,Councils!$G$6:$G$816)*0.7,0)</f>
        <v>6</v>
      </c>
      <c r="H107">
        <f ca="1">ROUND(SUMIF(Councils!$C$6:$C$873,$A107,Councils!$H$6:$H$816)*0.7,0)</f>
        <v>0</v>
      </c>
      <c r="I107">
        <f ca="1">ROUND(SUMIF(Councils!$C$6:$C$873,$A107,Councils!$I$6:$I$816)*0.7,0)</f>
        <v>6</v>
      </c>
      <c r="J107">
        <f ca="1">ROUND(SUMIF(Councils!$C$6:$C$873,$A107,Councils!$J$6:$J$816)*0.7,0)</f>
        <v>26</v>
      </c>
      <c r="K107">
        <f ca="1">ROUND(SUMIF(Councils!$C$6:$C$873,$A107,Councils!$K$6:$K$816)*0.7,0)</f>
        <v>0</v>
      </c>
      <c r="L107">
        <f ca="1">ROUND(SUMIF(Councils!$C$6:$C$873,$A107,Councils!$L$6:$L$816)*0.7,0)</f>
        <v>26</v>
      </c>
      <c r="M107" s="63">
        <f t="shared" ref="M107" ca="1" si="4">IFERROR(L107/F107,0)</f>
        <v>0.8666666666666667</v>
      </c>
      <c r="N107">
        <f t="shared" ca="1" si="2"/>
        <v>21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ROUND(SUMIF(Councils!$C$6:$C$873,$A108,Councils!$E$6:$E$873),0)</f>
        <v>1295</v>
      </c>
      <c r="F108">
        <f ca="1">ROUND(SUMIF(Councils!$C$6:$C$873,$A108,Councils!$F$6:$F$816)*0.7,0)</f>
        <v>39</v>
      </c>
      <c r="G108">
        <f ca="1">ROUND(SUMIF(Councils!$C$6:$C$873,$A108,Councils!$G$6:$G$816)*0.7,0)</f>
        <v>8</v>
      </c>
      <c r="H108">
        <f ca="1">ROUND(SUMIF(Councils!$C$6:$C$873,$A108,Councils!$H$6:$H$816)*0.7,0)</f>
        <v>0</v>
      </c>
      <c r="I108">
        <f ca="1">ROUND(SUMIF(Councils!$C$6:$C$873,$A108,Councils!$I$6:$I$816)*0.7,0)</f>
        <v>8</v>
      </c>
      <c r="J108">
        <f ca="1">ROUND(SUMIF(Councils!$C$6:$C$873,$A108,Councils!$J$6:$J$816)*0.7,0)</f>
        <v>45</v>
      </c>
      <c r="K108">
        <f ca="1">ROUND(SUMIF(Councils!$C$6:$C$873,$A108,Councils!$K$6:$K$816)*0.7,0)</f>
        <v>0</v>
      </c>
      <c r="L108">
        <f ca="1">ROUND(SUMIF(Councils!$C$6:$C$873,$A108,Councils!$L$6:$L$816)*0.7,0)</f>
        <v>45</v>
      </c>
      <c r="M108" s="63">
        <f t="shared" ca="1" si="3"/>
        <v>1.1538461538461537</v>
      </c>
      <c r="N108">
        <f t="shared" ca="1" si="2"/>
        <v>10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ROUND(SUMIF(Councils!$C$6:$C$873,$A109,Councils!$E$6:$E$873),0)</f>
        <v>1442</v>
      </c>
      <c r="F109">
        <f ca="1">ROUND(SUMIF(Councils!$C$6:$C$873,$A109,Councils!$F$6:$F$816)*0.7,0)</f>
        <v>20</v>
      </c>
      <c r="G109">
        <f ca="1">ROUND(SUMIF(Councils!$C$6:$C$873,$A109,Councils!$G$6:$G$816)*0.7,0)</f>
        <v>4</v>
      </c>
      <c r="H109">
        <f ca="1">ROUND(SUMIF(Councils!$C$6:$C$873,$A109,Councils!$H$6:$H$816)*0.7,0)</f>
        <v>0</v>
      </c>
      <c r="I109">
        <f ca="1">ROUND(SUMIF(Councils!$C$6:$C$873,$A109,Councils!$I$6:$I$816)*0.7,0)</f>
        <v>4</v>
      </c>
      <c r="J109">
        <f ca="1">ROUND(SUMIF(Councils!$C$6:$C$873,$A109,Councils!$J$6:$J$816)*0.7,0)</f>
        <v>12</v>
      </c>
      <c r="K109">
        <f ca="1">ROUND(SUMIF(Councils!$C$6:$C$873,$A109,Councils!$K$6:$K$816)*0.7,0)</f>
        <v>0</v>
      </c>
      <c r="L109">
        <f ca="1">ROUND(SUMIF(Councils!$C$6:$C$873,$A109,Councils!$L$6:$L$816)*0.7,0)</f>
        <v>12</v>
      </c>
      <c r="M109" s="63">
        <f t="shared" ca="1" si="3"/>
        <v>0.6</v>
      </c>
      <c r="N109">
        <f t="shared" ca="1" si="2"/>
        <v>51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ROUND(SUMIF(Councils!$C$6:$C$873,$A110,Councils!$E$6:$E$873),0)</f>
        <v>334</v>
      </c>
      <c r="F110">
        <f ca="1">ROUND(SUMIF(Councils!$C$6:$C$873,$A110,Councils!$F$6:$F$816)*0.7,0)</f>
        <v>21</v>
      </c>
      <c r="G110">
        <f ca="1">ROUND(SUMIF(Councils!$C$6:$C$873,$A110,Councils!$G$6:$G$816)*0.7,0)</f>
        <v>2</v>
      </c>
      <c r="H110">
        <f ca="1">ROUND(SUMIF(Councils!$C$6:$C$873,$A110,Councils!$H$6:$H$816)*0.7,0)</f>
        <v>0</v>
      </c>
      <c r="I110">
        <f ca="1">ROUND(SUMIF(Councils!$C$6:$C$873,$A110,Councils!$I$6:$I$816)*0.7,0)</f>
        <v>2</v>
      </c>
      <c r="J110">
        <f ca="1">ROUND(SUMIF(Councils!$C$6:$C$873,$A110,Councils!$J$6:$J$816)*0.7,0)</f>
        <v>10</v>
      </c>
      <c r="K110">
        <f ca="1">ROUND(SUMIF(Councils!$C$6:$C$873,$A110,Councils!$K$6:$K$816)*0.7,0)</f>
        <v>0</v>
      </c>
      <c r="L110">
        <f ca="1">ROUND(SUMIF(Councils!$C$6:$C$873,$A110,Councils!$L$6:$L$816)*0.7,0)</f>
        <v>10</v>
      </c>
      <c r="M110" s="63">
        <f t="shared" ca="1" si="3"/>
        <v>0.47619047619047616</v>
      </c>
      <c r="N110">
        <f t="shared" ca="1" si="2"/>
        <v>75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ROUND(SUMIF(Councils!$C$6:$C$873,$A111,Councils!$E$6:$E$873),0)</f>
        <v>972</v>
      </c>
      <c r="F111">
        <f ca="1">ROUND(SUMIF(Councils!$C$6:$C$873,$A111,Councils!$F$6:$F$816)*0.7,0)</f>
        <v>33</v>
      </c>
      <c r="G111">
        <f ca="1">ROUND(SUMIF(Councils!$C$6:$C$873,$A111,Councils!$G$6:$G$816)*0.7,0)</f>
        <v>1</v>
      </c>
      <c r="H111">
        <f ca="1">ROUND(SUMIF(Councils!$C$6:$C$873,$A111,Councils!$H$6:$H$816)*0.7,0)</f>
        <v>0</v>
      </c>
      <c r="I111">
        <f ca="1">ROUND(SUMIF(Councils!$C$6:$C$873,$A111,Councils!$I$6:$I$816)*0.7,0)</f>
        <v>1</v>
      </c>
      <c r="J111">
        <f ca="1">ROUND(SUMIF(Councils!$C$6:$C$873,$A111,Councils!$J$6:$J$816)*0.7,0)</f>
        <v>17</v>
      </c>
      <c r="K111">
        <f ca="1">ROUND(SUMIF(Councils!$C$6:$C$873,$A111,Councils!$K$6:$K$816)*0.7,0)</f>
        <v>0</v>
      </c>
      <c r="L111">
        <f ca="1">ROUND(SUMIF(Councils!$C$6:$C$873,$A111,Councils!$L$6:$L$816)*0.7,0)</f>
        <v>17</v>
      </c>
      <c r="M111" s="63">
        <f t="shared" ca="1" si="3"/>
        <v>0.51515151515151514</v>
      </c>
      <c r="N111">
        <f t="shared" ca="1" si="2"/>
        <v>70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ROUND(SUMIF(Councils!$C$6:$C$873,$A112,Councils!$E$6:$E$873),0)</f>
        <v>300</v>
      </c>
      <c r="F112">
        <f ca="1">ROUND(SUMIF(Councils!$C$6:$C$873,$A112,Councils!$F$6:$F$816)*0.7,0)</f>
        <v>14</v>
      </c>
      <c r="G112">
        <f ca="1">ROUND(SUMIF(Councils!$C$6:$C$873,$A112,Councils!$G$6:$G$816)*0.7,0)</f>
        <v>2</v>
      </c>
      <c r="H112">
        <f ca="1">ROUND(SUMIF(Councils!$C$6:$C$873,$A112,Councils!$H$6:$H$816)*0.7,0)</f>
        <v>0</v>
      </c>
      <c r="I112">
        <f ca="1">ROUND(SUMIF(Councils!$C$6:$C$873,$A112,Councils!$I$6:$I$816)*0.7,0)</f>
        <v>2</v>
      </c>
      <c r="J112">
        <f ca="1">ROUND(SUMIF(Councils!$C$6:$C$873,$A112,Councils!$J$6:$J$816)*0.7,0)</f>
        <v>3</v>
      </c>
      <c r="K112">
        <f ca="1">ROUND(SUMIF(Councils!$C$6:$C$873,$A112,Councils!$K$6:$K$816)*0.7,0)</f>
        <v>0</v>
      </c>
      <c r="L112">
        <f ca="1">ROUND(SUMIF(Councils!$C$6:$C$873,$A112,Councils!$L$6:$L$816)*0.7,0)</f>
        <v>3</v>
      </c>
      <c r="M112" s="63">
        <f t="shared" ca="1" si="3"/>
        <v>0.21428571428571427</v>
      </c>
      <c r="N112">
        <f t="shared" ca="1" si="2"/>
        <v>148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ROUND(SUMIF(Councils!$C$6:$C$873,$A113,Councils!$E$6:$E$873),0)</f>
        <v>277</v>
      </c>
      <c r="F113">
        <f ca="1">ROUND(SUMIF(Councils!$C$6:$C$873,$A113,Councils!$F$6:$F$816)*0.7,0)</f>
        <v>15</v>
      </c>
      <c r="G113">
        <f ca="1">ROUND(SUMIF(Councils!$C$6:$C$873,$A113,Councils!$G$6:$G$816)*0.7,0)</f>
        <v>3</v>
      </c>
      <c r="H113">
        <f ca="1">ROUND(SUMIF(Councils!$C$6:$C$873,$A113,Councils!$H$6:$H$816)*0.7,0)</f>
        <v>0</v>
      </c>
      <c r="I113">
        <f ca="1">ROUND(SUMIF(Councils!$C$6:$C$873,$A113,Councils!$I$6:$I$816)*0.7,0)</f>
        <v>3</v>
      </c>
      <c r="J113">
        <f ca="1">ROUND(SUMIF(Councils!$C$6:$C$873,$A113,Councils!$J$6:$J$816)*0.7,0)</f>
        <v>3</v>
      </c>
      <c r="K113">
        <f ca="1">ROUND(SUMIF(Councils!$C$6:$C$873,$A113,Councils!$K$6:$K$816)*0.7,0)</f>
        <v>0</v>
      </c>
      <c r="L113">
        <f ca="1">ROUND(SUMIF(Councils!$C$6:$C$873,$A113,Councils!$L$6:$L$816)*0.7,0)</f>
        <v>3</v>
      </c>
      <c r="M113" s="63">
        <f t="shared" ca="1" si="3"/>
        <v>0.2</v>
      </c>
      <c r="N113">
        <f t="shared" ca="1" si="2"/>
        <v>155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ROUND(SUMIF(Councils!$C$6:$C$873,$A114,Councils!$E$6:$E$873),0)</f>
        <v>408</v>
      </c>
      <c r="F114">
        <f ca="1">ROUND(SUMIF(Councils!$C$6:$C$873,$A114,Councils!$F$6:$F$816)*0.7,0)</f>
        <v>18</v>
      </c>
      <c r="G114">
        <f ca="1">ROUND(SUMIF(Councils!$C$6:$C$873,$A114,Councils!$G$6:$G$816)*0.7,0)</f>
        <v>2</v>
      </c>
      <c r="H114">
        <f ca="1">ROUND(SUMIF(Councils!$C$6:$C$873,$A114,Councils!$H$6:$H$816)*0.7,0)</f>
        <v>0</v>
      </c>
      <c r="I114">
        <f ca="1">ROUND(SUMIF(Councils!$C$6:$C$873,$A114,Councils!$I$6:$I$816)*0.7,0)</f>
        <v>2</v>
      </c>
      <c r="J114">
        <f ca="1">ROUND(SUMIF(Councils!$C$6:$C$873,$A114,Councils!$J$6:$J$816)*0.7,0)</f>
        <v>8</v>
      </c>
      <c r="K114">
        <f ca="1">ROUND(SUMIF(Councils!$C$6:$C$873,$A114,Councils!$K$6:$K$816)*0.7,0)</f>
        <v>0</v>
      </c>
      <c r="L114">
        <f ca="1">ROUND(SUMIF(Councils!$C$6:$C$873,$A114,Councils!$L$6:$L$816)*0.7,0)</f>
        <v>8</v>
      </c>
      <c r="M114" s="63">
        <f t="shared" ca="1" si="3"/>
        <v>0.44444444444444442</v>
      </c>
      <c r="N114">
        <f t="shared" ca="1" si="2"/>
        <v>88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ROUND(SUMIF(Councils!$C$6:$C$873,$A115,Councils!$E$6:$E$873),0)</f>
        <v>652</v>
      </c>
      <c r="F115">
        <f ca="1">ROUND(SUMIF(Councils!$C$6:$C$873,$A115,Councils!$F$6:$F$816)*0.7,0)</f>
        <v>27</v>
      </c>
      <c r="G115">
        <f ca="1">ROUND(SUMIF(Councils!$C$6:$C$873,$A115,Councils!$G$6:$G$816)*0.7,0)</f>
        <v>6</v>
      </c>
      <c r="H115">
        <f ca="1">ROUND(SUMIF(Councils!$C$6:$C$873,$A115,Councils!$H$6:$H$816)*0.7,0)</f>
        <v>0</v>
      </c>
      <c r="I115">
        <f ca="1">ROUND(SUMIF(Councils!$C$6:$C$873,$A115,Councils!$I$6:$I$816)*0.7,0)</f>
        <v>6</v>
      </c>
      <c r="J115">
        <f ca="1">ROUND(SUMIF(Councils!$C$6:$C$873,$A115,Councils!$J$6:$J$816)*0.7,0)</f>
        <v>8</v>
      </c>
      <c r="K115">
        <f ca="1">ROUND(SUMIF(Councils!$C$6:$C$873,$A115,Councils!$K$6:$K$816)*0.7,0)</f>
        <v>0</v>
      </c>
      <c r="L115">
        <f ca="1">ROUND(SUMIF(Councils!$C$6:$C$873,$A115,Councils!$L$6:$L$816)*0.7,0)</f>
        <v>8</v>
      </c>
      <c r="M115" s="63">
        <f t="shared" ca="1" si="3"/>
        <v>0.29629629629629628</v>
      </c>
      <c r="N115">
        <f t="shared" ca="1" si="2"/>
        <v>123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ROUND(SUMIF(Councils!$C$6:$C$873,$A116,Councils!$E$6:$E$873),0)</f>
        <v>334</v>
      </c>
      <c r="F116">
        <f ca="1">ROUND(SUMIF(Councils!$C$6:$C$873,$A116,Councils!$F$6:$F$816)*0.7,0)</f>
        <v>17</v>
      </c>
      <c r="G116">
        <f ca="1">ROUND(SUMIF(Councils!$C$6:$C$873,$A116,Councils!$G$6:$G$816)*0.7,0)</f>
        <v>1</v>
      </c>
      <c r="H116">
        <f ca="1">ROUND(SUMIF(Councils!$C$6:$C$873,$A116,Councils!$H$6:$H$816)*0.7,0)</f>
        <v>0</v>
      </c>
      <c r="I116">
        <f ca="1">ROUND(SUMIF(Councils!$C$6:$C$873,$A116,Councils!$I$6:$I$816)*0.7,0)</f>
        <v>1</v>
      </c>
      <c r="J116">
        <f ca="1">ROUND(SUMIF(Councils!$C$6:$C$873,$A116,Councils!$J$6:$J$816)*0.7,0)</f>
        <v>11</v>
      </c>
      <c r="K116">
        <f ca="1">ROUND(SUMIF(Councils!$C$6:$C$873,$A116,Councils!$K$6:$K$816)*0.7,0)</f>
        <v>0</v>
      </c>
      <c r="L116">
        <f ca="1">ROUND(SUMIF(Councils!$C$6:$C$873,$A116,Councils!$L$6:$L$816)*0.7,0)</f>
        <v>11</v>
      </c>
      <c r="M116" s="63">
        <f t="shared" ca="1" si="3"/>
        <v>0.6470588235294118</v>
      </c>
      <c r="N116">
        <f t="shared" ca="1" si="2"/>
        <v>45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ROUND(SUMIF(Councils!$C$6:$C$873,$A117,Councils!$E$6:$E$873),0)</f>
        <v>862</v>
      </c>
      <c r="F117">
        <f ca="1">ROUND(SUMIF(Councils!$C$6:$C$873,$A117,Councils!$F$6:$F$816)*0.7,0)</f>
        <v>32</v>
      </c>
      <c r="G117">
        <f ca="1">ROUND(SUMIF(Councils!$C$6:$C$873,$A117,Councils!$G$6:$G$816)*0.7,0)</f>
        <v>4</v>
      </c>
      <c r="H117">
        <f ca="1">ROUND(SUMIF(Councils!$C$6:$C$873,$A117,Councils!$H$6:$H$816)*0.7,0)</f>
        <v>0</v>
      </c>
      <c r="I117">
        <f ca="1">ROUND(SUMIF(Councils!$C$6:$C$873,$A117,Councils!$I$6:$I$816)*0.7,0)</f>
        <v>4</v>
      </c>
      <c r="J117">
        <f ca="1">ROUND(SUMIF(Councils!$C$6:$C$873,$A117,Councils!$J$6:$J$816)*0.7,0)</f>
        <v>34</v>
      </c>
      <c r="K117">
        <f ca="1">ROUND(SUMIF(Councils!$C$6:$C$873,$A117,Councils!$K$6:$K$816)*0.7,0)</f>
        <v>0</v>
      </c>
      <c r="L117">
        <f ca="1">ROUND(SUMIF(Councils!$C$6:$C$873,$A117,Councils!$L$6:$L$816)*0.7,0)</f>
        <v>34</v>
      </c>
      <c r="M117" s="63">
        <f t="shared" ca="1" si="3"/>
        <v>1.0625</v>
      </c>
      <c r="N117">
        <f t="shared" ca="1" si="2"/>
        <v>14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ROUND(SUMIF(Councils!$C$6:$C$873,$A118,Councils!$E$6:$E$873),0)</f>
        <v>200</v>
      </c>
      <c r="F118">
        <f ca="1">ROUND(SUMIF(Councils!$C$6:$C$873,$A118,Councils!$F$6:$F$816)*0.7,0)</f>
        <v>11</v>
      </c>
      <c r="G118">
        <f ca="1">ROUND(SUMIF(Councils!$C$6:$C$873,$A118,Councils!$G$6:$G$816)*0.7,0)</f>
        <v>0</v>
      </c>
      <c r="H118">
        <f ca="1">ROUND(SUMIF(Councils!$C$6:$C$873,$A118,Councils!$H$6:$H$816)*0.7,0)</f>
        <v>0</v>
      </c>
      <c r="I118">
        <f ca="1">ROUND(SUMIF(Councils!$C$6:$C$873,$A118,Councils!$I$6:$I$816)*0.7,0)</f>
        <v>0</v>
      </c>
      <c r="J118">
        <f ca="1">ROUND(SUMIF(Councils!$C$6:$C$873,$A118,Councils!$J$6:$J$816)*0.7,0)</f>
        <v>0</v>
      </c>
      <c r="K118">
        <f ca="1">ROUND(SUMIF(Councils!$C$6:$C$873,$A118,Councils!$K$6:$K$816)*0.7,0)</f>
        <v>0</v>
      </c>
      <c r="L118">
        <f ca="1">ROUND(SUMIF(Councils!$C$6:$C$873,$A118,Councils!$L$6:$L$816)*0.7,0)</f>
        <v>0</v>
      </c>
      <c r="M118" s="63">
        <f t="shared" ca="1" si="3"/>
        <v>0</v>
      </c>
      <c r="N118">
        <f t="shared" ca="1" si="2"/>
        <v>193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ROUND(SUMIF(Councils!$C$6:$C$873,$A119,Councils!$E$6:$E$873),0)</f>
        <v>367</v>
      </c>
      <c r="F119">
        <f ca="1">ROUND(SUMIF(Councils!$C$6:$C$873,$A119,Councils!$F$6:$F$816)*0.7,0)</f>
        <v>18</v>
      </c>
      <c r="G119">
        <f ca="1">ROUND(SUMIF(Councils!$C$6:$C$873,$A119,Councils!$G$6:$G$816)*0.7,0)</f>
        <v>1</v>
      </c>
      <c r="H119">
        <f ca="1">ROUND(SUMIF(Councils!$C$6:$C$873,$A119,Councils!$H$6:$H$816)*0.7,0)</f>
        <v>0</v>
      </c>
      <c r="I119">
        <f ca="1">ROUND(SUMIF(Councils!$C$6:$C$873,$A119,Councils!$I$6:$I$816)*0.7,0)</f>
        <v>1</v>
      </c>
      <c r="J119">
        <f ca="1">ROUND(SUMIF(Councils!$C$6:$C$873,$A119,Councils!$J$6:$J$816)*0.7,0)</f>
        <v>4</v>
      </c>
      <c r="K119">
        <f ca="1">ROUND(SUMIF(Councils!$C$6:$C$873,$A119,Councils!$K$6:$K$816)*0.7,0)</f>
        <v>0</v>
      </c>
      <c r="L119">
        <f ca="1">ROUND(SUMIF(Councils!$C$6:$C$873,$A119,Councils!$L$6:$L$816)*0.7,0)</f>
        <v>4</v>
      </c>
      <c r="M119" s="63">
        <f t="shared" ca="1" si="3"/>
        <v>0.22222222222222221</v>
      </c>
      <c r="N119">
        <f t="shared" ca="1" si="2"/>
        <v>145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ROUND(SUMIF(Councils!$C$6:$C$873,$A120,Councils!$E$6:$E$873),0)</f>
        <v>525</v>
      </c>
      <c r="F120">
        <f ca="1">ROUND(SUMIF(Councils!$C$6:$C$873,$A120,Councils!$F$6:$F$816)*0.7,0)</f>
        <v>23</v>
      </c>
      <c r="G120">
        <f ca="1">ROUND(SUMIF(Councils!$C$6:$C$873,$A120,Councils!$G$6:$G$816)*0.7,0)</f>
        <v>1</v>
      </c>
      <c r="H120">
        <f ca="1">ROUND(SUMIF(Councils!$C$6:$C$873,$A120,Councils!$H$6:$H$816)*0.7,0)</f>
        <v>0</v>
      </c>
      <c r="I120">
        <f ca="1">ROUND(SUMIF(Councils!$C$6:$C$873,$A120,Councils!$I$6:$I$816)*0.7,0)</f>
        <v>1</v>
      </c>
      <c r="J120">
        <f ca="1">ROUND(SUMIF(Councils!$C$6:$C$873,$A120,Councils!$J$6:$J$816)*0.7,0)</f>
        <v>18</v>
      </c>
      <c r="K120">
        <f ca="1">ROUND(SUMIF(Councils!$C$6:$C$873,$A120,Councils!$K$6:$K$816)*0.7,0)</f>
        <v>0</v>
      </c>
      <c r="L120">
        <f ca="1">ROUND(SUMIF(Councils!$C$6:$C$873,$A120,Councils!$L$6:$L$816)*0.7,0)</f>
        <v>18</v>
      </c>
      <c r="M120" s="63">
        <f t="shared" ca="1" si="3"/>
        <v>0.78260869565217395</v>
      </c>
      <c r="N120">
        <f t="shared" ca="1" si="2"/>
        <v>34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ROUND(SUMIF(Councils!$C$6:$C$873,$A121,Councils!$E$6:$E$873),0)</f>
        <v>257</v>
      </c>
      <c r="F121">
        <f ca="1">ROUND(SUMIF(Councils!$C$6:$C$873,$A121,Councils!$F$6:$F$816)*0.7,0)</f>
        <v>14</v>
      </c>
      <c r="G121">
        <f ca="1">ROUND(SUMIF(Councils!$C$6:$C$873,$A121,Councils!$G$6:$G$816)*0.7,0)</f>
        <v>0</v>
      </c>
      <c r="H121">
        <f ca="1">ROUND(SUMIF(Councils!$C$6:$C$873,$A121,Councils!$H$6:$H$816)*0.7,0)</f>
        <v>0</v>
      </c>
      <c r="I121">
        <f ca="1">ROUND(SUMIF(Councils!$C$6:$C$873,$A121,Councils!$I$6:$I$816)*0.7,0)</f>
        <v>0</v>
      </c>
      <c r="J121">
        <f ca="1">ROUND(SUMIF(Councils!$C$6:$C$873,$A121,Councils!$J$6:$J$816)*0.7,0)</f>
        <v>10</v>
      </c>
      <c r="K121">
        <f ca="1">ROUND(SUMIF(Councils!$C$6:$C$873,$A121,Councils!$K$6:$K$816)*0.7,0)</f>
        <v>0</v>
      </c>
      <c r="L121">
        <f ca="1">ROUND(SUMIF(Councils!$C$6:$C$873,$A121,Councils!$L$6:$L$816)*0.7,0)</f>
        <v>10</v>
      </c>
      <c r="M121" s="63">
        <f t="shared" ca="1" si="3"/>
        <v>0.7142857142857143</v>
      </c>
      <c r="N121">
        <f t="shared" ca="1" si="2"/>
        <v>39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ROUND(SUMIF(Councils!$C$6:$C$873,$A122,Councils!$E$6:$E$873),0)</f>
        <v>241</v>
      </c>
      <c r="F122">
        <f ca="1">ROUND(SUMIF(Councils!$C$6:$C$873,$A122,Councils!$F$6:$F$816)*0.7,0)</f>
        <v>18</v>
      </c>
      <c r="G122">
        <f ca="1">ROUND(SUMIF(Councils!$C$6:$C$873,$A122,Councils!$G$6:$G$816)*0.7,0)</f>
        <v>0</v>
      </c>
      <c r="H122">
        <f ca="1">ROUND(SUMIF(Councils!$C$6:$C$873,$A122,Councils!$H$6:$H$816)*0.7,0)</f>
        <v>0</v>
      </c>
      <c r="I122">
        <f ca="1">ROUND(SUMIF(Councils!$C$6:$C$873,$A122,Councils!$I$6:$I$816)*0.7,0)</f>
        <v>0</v>
      </c>
      <c r="J122">
        <f ca="1">ROUND(SUMIF(Councils!$C$6:$C$873,$A122,Councils!$J$6:$J$816)*0.7,0)</f>
        <v>0</v>
      </c>
      <c r="K122">
        <f ca="1">ROUND(SUMIF(Councils!$C$6:$C$873,$A122,Councils!$K$6:$K$816)*0.7,0)</f>
        <v>0</v>
      </c>
      <c r="L122">
        <f ca="1">ROUND(SUMIF(Councils!$C$6:$C$873,$A122,Councils!$L$6:$L$816)*0.7,0)</f>
        <v>0</v>
      </c>
      <c r="M122" s="63">
        <f t="shared" ca="1" si="3"/>
        <v>0</v>
      </c>
      <c r="N122">
        <f t="shared" ca="1" si="2"/>
        <v>193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ROUND(SUMIF(Councils!$C$6:$C$873,$A123,Councils!$E$6:$E$873),0)</f>
        <v>287</v>
      </c>
      <c r="F123">
        <f ca="1">ROUND(SUMIF(Councils!$C$6:$C$873,$A123,Councils!$F$6:$F$816)*0.7,0)</f>
        <v>15</v>
      </c>
      <c r="G123">
        <f ca="1">ROUND(SUMIF(Councils!$C$6:$C$873,$A123,Councils!$G$6:$G$816)*0.7,0)</f>
        <v>0</v>
      </c>
      <c r="H123">
        <f ca="1">ROUND(SUMIF(Councils!$C$6:$C$873,$A123,Councils!$H$6:$H$816)*0.7,0)</f>
        <v>0</v>
      </c>
      <c r="I123">
        <f ca="1">ROUND(SUMIF(Councils!$C$6:$C$873,$A123,Councils!$I$6:$I$816)*0.7,0)</f>
        <v>0</v>
      </c>
      <c r="J123">
        <f ca="1">ROUND(SUMIF(Councils!$C$6:$C$873,$A123,Councils!$J$6:$J$816)*0.7,0)</f>
        <v>2</v>
      </c>
      <c r="K123">
        <f ca="1">ROUND(SUMIF(Councils!$C$6:$C$873,$A123,Councils!$K$6:$K$816)*0.7,0)</f>
        <v>0</v>
      </c>
      <c r="L123">
        <f ca="1">ROUND(SUMIF(Councils!$C$6:$C$873,$A123,Councils!$L$6:$L$816)*0.7,0)</f>
        <v>2</v>
      </c>
      <c r="M123" s="63">
        <f t="shared" ca="1" si="3"/>
        <v>0.13333333333333333</v>
      </c>
      <c r="N123">
        <f t="shared" ca="1" si="2"/>
        <v>174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ROUND(SUMIF(Councils!$C$6:$C$873,$A124,Councils!$E$6:$E$873),0)</f>
        <v>235</v>
      </c>
      <c r="F124">
        <f ca="1">ROUND(SUMIF(Councils!$C$6:$C$873,$A124,Councils!$F$6:$F$816)*0.7,0)</f>
        <v>14</v>
      </c>
      <c r="G124">
        <f ca="1">ROUND(SUMIF(Councils!$C$6:$C$873,$A124,Councils!$G$6:$G$816)*0.7,0)</f>
        <v>0</v>
      </c>
      <c r="H124">
        <f ca="1">ROUND(SUMIF(Councils!$C$6:$C$873,$A124,Councils!$H$6:$H$816)*0.7,0)</f>
        <v>0</v>
      </c>
      <c r="I124">
        <f ca="1">ROUND(SUMIF(Councils!$C$6:$C$873,$A124,Councils!$I$6:$I$816)*0.7,0)</f>
        <v>0</v>
      </c>
      <c r="J124">
        <f ca="1">ROUND(SUMIF(Councils!$C$6:$C$873,$A124,Councils!$J$6:$J$816)*0.7,0)</f>
        <v>6</v>
      </c>
      <c r="K124">
        <f ca="1">ROUND(SUMIF(Councils!$C$6:$C$873,$A124,Councils!$K$6:$K$816)*0.7,0)</f>
        <v>0</v>
      </c>
      <c r="L124">
        <f ca="1">ROUND(SUMIF(Councils!$C$6:$C$873,$A124,Councils!$L$6:$L$816)*0.7,0)</f>
        <v>6</v>
      </c>
      <c r="M124" s="63">
        <f t="shared" ca="1" si="3"/>
        <v>0.42857142857142855</v>
      </c>
      <c r="N124">
        <f t="shared" ca="1" si="2"/>
        <v>95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ROUND(SUMIF(Councils!$C$6:$C$873,$A125,Councils!$E$6:$E$873),0)</f>
        <v>555</v>
      </c>
      <c r="F125">
        <f ca="1">ROUND(SUMIF(Councils!$C$6:$C$873,$A125,Councils!$F$6:$F$816)*0.7,0)</f>
        <v>22</v>
      </c>
      <c r="G125">
        <f ca="1">ROUND(SUMIF(Councils!$C$6:$C$873,$A125,Councils!$G$6:$G$816)*0.7,0)</f>
        <v>1</v>
      </c>
      <c r="H125">
        <f ca="1">ROUND(SUMIF(Councils!$C$6:$C$873,$A125,Councils!$H$6:$H$816)*0.7,0)</f>
        <v>0</v>
      </c>
      <c r="I125">
        <f ca="1">ROUND(SUMIF(Councils!$C$6:$C$873,$A125,Councils!$I$6:$I$816)*0.7,0)</f>
        <v>1</v>
      </c>
      <c r="J125">
        <f ca="1">ROUND(SUMIF(Councils!$C$6:$C$873,$A125,Councils!$J$6:$J$816)*0.7,0)</f>
        <v>4</v>
      </c>
      <c r="K125">
        <f ca="1">ROUND(SUMIF(Councils!$C$6:$C$873,$A125,Councils!$K$6:$K$816)*0.7,0)</f>
        <v>0</v>
      </c>
      <c r="L125">
        <f ca="1">ROUND(SUMIF(Councils!$C$6:$C$873,$A125,Councils!$L$6:$L$816)*0.7,0)</f>
        <v>4</v>
      </c>
      <c r="M125" s="63">
        <f t="shared" ca="1" si="3"/>
        <v>0.18181818181818182</v>
      </c>
      <c r="N125">
        <f t="shared" ca="1" si="2"/>
        <v>164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ROUND(SUMIF(Councils!$C$6:$C$873,$A126,Councils!$E$6:$E$873),0)</f>
        <v>315</v>
      </c>
      <c r="F126">
        <f ca="1">ROUND(SUMIF(Councils!$C$6:$C$873,$A126,Councils!$F$6:$F$816)*0.7,0)</f>
        <v>16</v>
      </c>
      <c r="G126">
        <f ca="1">ROUND(SUMIF(Councils!$C$6:$C$873,$A126,Councils!$G$6:$G$816)*0.7,0)</f>
        <v>0</v>
      </c>
      <c r="H126">
        <f ca="1">ROUND(SUMIF(Councils!$C$6:$C$873,$A126,Councils!$H$6:$H$816)*0.7,0)</f>
        <v>0</v>
      </c>
      <c r="I126">
        <f ca="1">ROUND(SUMIF(Councils!$C$6:$C$873,$A126,Councils!$I$6:$I$816)*0.7,0)</f>
        <v>0</v>
      </c>
      <c r="J126">
        <f ca="1">ROUND(SUMIF(Councils!$C$6:$C$873,$A126,Councils!$J$6:$J$816)*0.7,0)</f>
        <v>5</v>
      </c>
      <c r="K126">
        <f ca="1">ROUND(SUMIF(Councils!$C$6:$C$873,$A126,Councils!$K$6:$K$816)*0.7,0)</f>
        <v>0</v>
      </c>
      <c r="L126">
        <f ca="1">ROUND(SUMIF(Councils!$C$6:$C$873,$A126,Councils!$L$6:$L$816)*0.7,0)</f>
        <v>5</v>
      </c>
      <c r="M126" s="63">
        <f t="shared" ca="1" si="3"/>
        <v>0.3125</v>
      </c>
      <c r="N126">
        <f t="shared" ca="1" si="2"/>
        <v>120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ROUND(SUMIF(Councils!$C$6:$C$873,$A127,Councils!$E$6:$E$873),0)</f>
        <v>215</v>
      </c>
      <c r="F127">
        <f ca="1">ROUND(SUMIF(Councils!$C$6:$C$873,$A127,Councils!$F$6:$F$816)*0.7,0)</f>
        <v>15</v>
      </c>
      <c r="G127">
        <f ca="1">ROUND(SUMIF(Councils!$C$6:$C$873,$A127,Councils!$G$6:$G$816)*0.7,0)</f>
        <v>1</v>
      </c>
      <c r="H127">
        <f ca="1">ROUND(SUMIF(Councils!$C$6:$C$873,$A127,Councils!$H$6:$H$816)*0.7,0)</f>
        <v>0</v>
      </c>
      <c r="I127">
        <f ca="1">ROUND(SUMIF(Councils!$C$6:$C$873,$A127,Councils!$I$6:$I$816)*0.7,0)</f>
        <v>1</v>
      </c>
      <c r="J127">
        <f ca="1">ROUND(SUMIF(Councils!$C$6:$C$873,$A127,Councils!$J$6:$J$816)*0.7,0)</f>
        <v>4</v>
      </c>
      <c r="K127">
        <f ca="1">ROUND(SUMIF(Councils!$C$6:$C$873,$A127,Councils!$K$6:$K$816)*0.7,0)</f>
        <v>0</v>
      </c>
      <c r="L127">
        <f ca="1">ROUND(SUMIF(Councils!$C$6:$C$873,$A127,Councils!$L$6:$L$816)*0.7,0)</f>
        <v>4</v>
      </c>
      <c r="M127" s="63">
        <f t="shared" ca="1" si="3"/>
        <v>0.26666666666666666</v>
      </c>
      <c r="N127">
        <f t="shared" ca="1" si="2"/>
        <v>141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ROUND(SUMIF(Councils!$C$6:$C$873,$A128,Councils!$E$6:$E$873),0)</f>
        <v>207</v>
      </c>
      <c r="F128">
        <f ca="1">ROUND(SUMIF(Councils!$C$6:$C$873,$A128,Councils!$F$6:$F$816)*0.7,0)</f>
        <v>11</v>
      </c>
      <c r="G128">
        <f ca="1">ROUND(SUMIF(Councils!$C$6:$C$873,$A128,Councils!$G$6:$G$816)*0.7,0)</f>
        <v>1</v>
      </c>
      <c r="H128">
        <f ca="1">ROUND(SUMIF(Councils!$C$6:$C$873,$A128,Councils!$H$6:$H$816)*0.7,0)</f>
        <v>0</v>
      </c>
      <c r="I128">
        <f ca="1">ROUND(SUMIF(Councils!$C$6:$C$873,$A128,Councils!$I$6:$I$816)*0.7,0)</f>
        <v>1</v>
      </c>
      <c r="J128">
        <f ca="1">ROUND(SUMIF(Councils!$C$6:$C$873,$A128,Councils!$J$6:$J$816)*0.7,0)</f>
        <v>3</v>
      </c>
      <c r="K128">
        <f ca="1">ROUND(SUMIF(Councils!$C$6:$C$873,$A128,Councils!$K$6:$K$816)*0.7,0)</f>
        <v>0</v>
      </c>
      <c r="L128">
        <f ca="1">ROUND(SUMIF(Councils!$C$6:$C$873,$A128,Councils!$L$6:$L$816)*0.7,0)</f>
        <v>3</v>
      </c>
      <c r="M128" s="63">
        <f t="shared" ca="1" si="3"/>
        <v>0.27272727272727271</v>
      </c>
      <c r="N128">
        <f t="shared" ca="1" si="2"/>
        <v>137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ROUND(SUMIF(Councils!$C$6:$C$873,$A129,Councils!$E$6:$E$873),0)</f>
        <v>314</v>
      </c>
      <c r="F129">
        <f ca="1">ROUND(SUMIF(Councils!$C$6:$C$873,$A129,Councils!$F$6:$F$816)*0.7,0)</f>
        <v>18</v>
      </c>
      <c r="G129">
        <f ca="1">ROUND(SUMIF(Councils!$C$6:$C$873,$A129,Councils!$G$6:$G$816)*0.7,0)</f>
        <v>4</v>
      </c>
      <c r="H129">
        <f ca="1">ROUND(SUMIF(Councils!$C$6:$C$873,$A129,Councils!$H$6:$H$816)*0.7,0)</f>
        <v>0</v>
      </c>
      <c r="I129">
        <f ca="1">ROUND(SUMIF(Councils!$C$6:$C$873,$A129,Councils!$I$6:$I$816)*0.7,0)</f>
        <v>4</v>
      </c>
      <c r="J129">
        <f ca="1">ROUND(SUMIF(Councils!$C$6:$C$873,$A129,Councils!$J$6:$J$816)*0.7,0)</f>
        <v>5</v>
      </c>
      <c r="K129">
        <f ca="1">ROUND(SUMIF(Councils!$C$6:$C$873,$A129,Councils!$K$6:$K$816)*0.7,0)</f>
        <v>0</v>
      </c>
      <c r="L129">
        <f ca="1">ROUND(SUMIF(Councils!$C$6:$C$873,$A129,Councils!$L$6:$L$816)*0.7,0)</f>
        <v>5</v>
      </c>
      <c r="M129" s="63">
        <f t="shared" ca="1" si="3"/>
        <v>0.27777777777777779</v>
      </c>
      <c r="N129">
        <f t="shared" ca="1" si="2"/>
        <v>133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ROUND(SUMIF(Councils!$C$6:$C$873,$A130,Councils!$E$6:$E$873),0)</f>
        <v>95</v>
      </c>
      <c r="F130">
        <f ca="1">ROUND(SUMIF(Councils!$C$6:$C$873,$A130,Councils!$F$6:$F$816)*0.7,0)</f>
        <v>11</v>
      </c>
      <c r="G130">
        <f ca="1">ROUND(SUMIF(Councils!$C$6:$C$873,$A130,Councils!$G$6:$G$816)*0.7,0)</f>
        <v>1</v>
      </c>
      <c r="H130">
        <f ca="1">ROUND(SUMIF(Councils!$C$6:$C$873,$A130,Councils!$H$6:$H$816)*0.7,0)</f>
        <v>0</v>
      </c>
      <c r="I130">
        <f ca="1">ROUND(SUMIF(Councils!$C$6:$C$873,$A130,Councils!$I$6:$I$816)*0.7,0)</f>
        <v>1</v>
      </c>
      <c r="J130">
        <f ca="1">ROUND(SUMIF(Councils!$C$6:$C$873,$A130,Councils!$J$6:$J$816)*0.7,0)</f>
        <v>2</v>
      </c>
      <c r="K130">
        <f ca="1">ROUND(SUMIF(Councils!$C$6:$C$873,$A130,Councils!$K$6:$K$816)*0.7,0)</f>
        <v>0</v>
      </c>
      <c r="L130">
        <f ca="1">ROUND(SUMIF(Councils!$C$6:$C$873,$A130,Councils!$L$6:$L$816)*0.7,0)</f>
        <v>2</v>
      </c>
      <c r="M130" s="63">
        <f t="shared" ca="1" si="3"/>
        <v>0.18181818181818182</v>
      </c>
      <c r="N130">
        <f t="shared" ref="N130:N193" ca="1" si="5">RANK(M130,$M$2:$M$219,0)</f>
        <v>164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ROUND(SUMIF(Councils!$C$6:$C$873,$A131,Councils!$E$6:$E$873),0)</f>
        <v>29</v>
      </c>
      <c r="F131">
        <f ca="1">ROUND(SUMIF(Councils!$C$6:$C$873,$A131,Councils!$F$6:$F$816)*0.7,0)</f>
        <v>4</v>
      </c>
      <c r="G131">
        <f ca="1">ROUND(SUMIF(Councils!$C$6:$C$873,$A131,Councils!$G$6:$G$816)*0.7,0)</f>
        <v>0</v>
      </c>
      <c r="H131">
        <f ca="1">ROUND(SUMIF(Councils!$C$6:$C$873,$A131,Councils!$H$6:$H$816)*0.7,0)</f>
        <v>0</v>
      </c>
      <c r="I131">
        <f ca="1">ROUND(SUMIF(Councils!$C$6:$C$873,$A131,Councils!$I$6:$I$816)*0.7,0)</f>
        <v>0</v>
      </c>
      <c r="J131">
        <f ca="1">ROUND(SUMIF(Councils!$C$6:$C$873,$A131,Councils!$J$6:$J$816)*0.7,0)</f>
        <v>0</v>
      </c>
      <c r="K131">
        <f ca="1">ROUND(SUMIF(Councils!$C$6:$C$873,$A131,Councils!$K$6:$K$816)*0.7,0)</f>
        <v>0</v>
      </c>
      <c r="L131">
        <f ca="1">ROUND(SUMIF(Councils!$C$6:$C$873,$A131,Councils!$L$6:$L$816)*0.7,0)</f>
        <v>0</v>
      </c>
      <c r="M131" s="63">
        <f t="shared" ca="1" si="3"/>
        <v>0</v>
      </c>
      <c r="N131">
        <f t="shared" ca="1" si="5"/>
        <v>193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ROUND(SUMIF(Councils!$C$6:$C$873,$A132,Councils!$E$6:$E$873),0)</f>
        <v>684</v>
      </c>
      <c r="F132">
        <f ca="1">ROUND(SUMIF(Councils!$C$6:$C$873,$A132,Councils!$F$6:$F$816)*0.7,0)</f>
        <v>25</v>
      </c>
      <c r="G132">
        <f ca="1">ROUND(SUMIF(Councils!$C$6:$C$873,$A132,Councils!$G$6:$G$816)*0.7,0)</f>
        <v>0</v>
      </c>
      <c r="H132">
        <f ca="1">ROUND(SUMIF(Councils!$C$6:$C$873,$A132,Councils!$H$6:$H$816)*0.7,0)</f>
        <v>0</v>
      </c>
      <c r="I132">
        <f ca="1">ROUND(SUMIF(Councils!$C$6:$C$873,$A132,Councils!$I$6:$I$816)*0.7,0)</f>
        <v>0</v>
      </c>
      <c r="J132">
        <f ca="1">ROUND(SUMIF(Councils!$C$6:$C$873,$A132,Councils!$J$6:$J$816)*0.7,0)</f>
        <v>10</v>
      </c>
      <c r="K132">
        <f ca="1">ROUND(SUMIF(Councils!$C$6:$C$873,$A132,Councils!$K$6:$K$816)*0.7,0)</f>
        <v>0</v>
      </c>
      <c r="L132">
        <f ca="1">ROUND(SUMIF(Councils!$C$6:$C$873,$A132,Councils!$L$6:$L$816)*0.7,0)</f>
        <v>10</v>
      </c>
      <c r="M132" s="63">
        <f t="shared" ca="1" si="3"/>
        <v>0.4</v>
      </c>
      <c r="N132">
        <f t="shared" ca="1" si="5"/>
        <v>103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ROUND(SUMIF(Councils!$C$6:$C$873,$A133,Councils!$E$6:$E$873),0)</f>
        <v>463</v>
      </c>
      <c r="F133">
        <f ca="1">ROUND(SUMIF(Councils!$C$6:$C$873,$A133,Councils!$F$6:$F$816)*0.7,0)</f>
        <v>22</v>
      </c>
      <c r="G133">
        <f ca="1">ROUND(SUMIF(Councils!$C$6:$C$873,$A133,Councils!$G$6:$G$816)*0.7,0)</f>
        <v>4</v>
      </c>
      <c r="H133">
        <f ca="1">ROUND(SUMIF(Councils!$C$6:$C$873,$A133,Councils!$H$6:$H$816)*0.7,0)</f>
        <v>0</v>
      </c>
      <c r="I133">
        <f ca="1">ROUND(SUMIF(Councils!$C$6:$C$873,$A133,Councils!$I$6:$I$816)*0.7,0)</f>
        <v>4</v>
      </c>
      <c r="J133">
        <f ca="1">ROUND(SUMIF(Councils!$C$6:$C$873,$A133,Councils!$J$6:$J$816)*0.7,0)</f>
        <v>13</v>
      </c>
      <c r="K133">
        <f ca="1">ROUND(SUMIF(Councils!$C$6:$C$873,$A133,Councils!$K$6:$K$816)*0.7,0)</f>
        <v>0</v>
      </c>
      <c r="L133">
        <f ca="1">ROUND(SUMIF(Councils!$C$6:$C$873,$A133,Councils!$L$6:$L$816)*0.7,0)</f>
        <v>13</v>
      </c>
      <c r="M133" s="63">
        <f t="shared" ref="M133:M196" ca="1" si="6">IFERROR(L133/F133,0)</f>
        <v>0.59090909090909094</v>
      </c>
      <c r="N133">
        <f t="shared" ca="1" si="5"/>
        <v>55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ROUND(SUMIF(Councils!$C$6:$C$873,$A134,Councils!$E$6:$E$873),0)</f>
        <v>633</v>
      </c>
      <c r="F134">
        <f ca="1">ROUND(SUMIF(Councils!$C$6:$C$873,$A134,Councils!$F$6:$F$816)*0.7,0)</f>
        <v>27</v>
      </c>
      <c r="G134">
        <f ca="1">ROUND(SUMIF(Councils!$C$6:$C$873,$A134,Councils!$G$6:$G$816)*0.7,0)</f>
        <v>0</v>
      </c>
      <c r="H134">
        <f ca="1">ROUND(SUMIF(Councils!$C$6:$C$873,$A134,Councils!$H$6:$H$816)*0.7,0)</f>
        <v>0</v>
      </c>
      <c r="I134">
        <f ca="1">ROUND(SUMIF(Councils!$C$6:$C$873,$A134,Councils!$I$6:$I$816)*0.7,0)</f>
        <v>0</v>
      </c>
      <c r="J134">
        <f ca="1">ROUND(SUMIF(Councils!$C$6:$C$873,$A134,Councils!$J$6:$J$816)*0.7,0)</f>
        <v>6</v>
      </c>
      <c r="K134">
        <f ca="1">ROUND(SUMIF(Councils!$C$6:$C$873,$A134,Councils!$K$6:$K$816)*0.7,0)</f>
        <v>0</v>
      </c>
      <c r="L134">
        <f ca="1">ROUND(SUMIF(Councils!$C$6:$C$873,$A134,Councils!$L$6:$L$816)*0.7,0)</f>
        <v>6</v>
      </c>
      <c r="M134" s="63">
        <f t="shared" ca="1" si="6"/>
        <v>0.22222222222222221</v>
      </c>
      <c r="N134">
        <f t="shared" ca="1" si="5"/>
        <v>145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ROUND(SUMIF(Councils!$C$6:$C$873,$A135,Councils!$E$6:$E$873),0)</f>
        <v>197</v>
      </c>
      <c r="F135">
        <f ca="1">ROUND(SUMIF(Councils!$C$6:$C$873,$A135,Councils!$F$6:$F$816)*0.7,0)</f>
        <v>11</v>
      </c>
      <c r="G135">
        <f ca="1">ROUND(SUMIF(Councils!$C$6:$C$873,$A135,Councils!$G$6:$G$816)*0.7,0)</f>
        <v>0</v>
      </c>
      <c r="H135">
        <f ca="1">ROUND(SUMIF(Councils!$C$6:$C$873,$A135,Councils!$H$6:$H$816)*0.7,0)</f>
        <v>0</v>
      </c>
      <c r="I135">
        <f ca="1">ROUND(SUMIF(Councils!$C$6:$C$873,$A135,Councils!$I$6:$I$816)*0.7,0)</f>
        <v>0</v>
      </c>
      <c r="J135">
        <f ca="1">ROUND(SUMIF(Councils!$C$6:$C$873,$A135,Councils!$J$6:$J$816)*0.7,0)</f>
        <v>0</v>
      </c>
      <c r="K135">
        <f ca="1">ROUND(SUMIF(Councils!$C$6:$C$873,$A135,Councils!$K$6:$K$816)*0.7,0)</f>
        <v>0</v>
      </c>
      <c r="L135">
        <f ca="1">ROUND(SUMIF(Councils!$C$6:$C$873,$A135,Councils!$L$6:$L$816)*0.7,0)</f>
        <v>0</v>
      </c>
      <c r="M135" s="63">
        <f t="shared" ca="1" si="6"/>
        <v>0</v>
      </c>
      <c r="N135">
        <f t="shared" ca="1" si="5"/>
        <v>193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ROUND(SUMIF(Councils!$C$6:$C$873,$A136,Councils!$E$6:$E$873),0)</f>
        <v>380</v>
      </c>
      <c r="F136">
        <f ca="1">ROUND(SUMIF(Councils!$C$6:$C$873,$A136,Councils!$F$6:$F$816)*0.7,0)</f>
        <v>21</v>
      </c>
      <c r="G136">
        <f ca="1">ROUND(SUMIF(Councils!$C$6:$C$873,$A136,Councils!$G$6:$G$816)*0.7,0)</f>
        <v>0</v>
      </c>
      <c r="H136">
        <f ca="1">ROUND(SUMIF(Councils!$C$6:$C$873,$A136,Councils!$H$6:$H$816)*0.7,0)</f>
        <v>0</v>
      </c>
      <c r="I136">
        <f ca="1">ROUND(SUMIF(Councils!$C$6:$C$873,$A136,Councils!$I$6:$I$816)*0.7,0)</f>
        <v>0</v>
      </c>
      <c r="J136">
        <f ca="1">ROUND(SUMIF(Councils!$C$6:$C$873,$A136,Councils!$J$6:$J$816)*0.7,0)</f>
        <v>2</v>
      </c>
      <c r="K136">
        <f ca="1">ROUND(SUMIF(Councils!$C$6:$C$873,$A136,Councils!$K$6:$K$816)*0.7,0)</f>
        <v>0</v>
      </c>
      <c r="L136">
        <f ca="1">ROUND(SUMIF(Councils!$C$6:$C$873,$A136,Councils!$L$6:$L$816)*0.7,0)</f>
        <v>2</v>
      </c>
      <c r="M136" s="63">
        <f t="shared" ca="1" si="6"/>
        <v>9.5238095238095233E-2</v>
      </c>
      <c r="N136">
        <f t="shared" ca="1" si="5"/>
        <v>177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ROUND(SUMIF(Councils!$C$6:$C$873,$A137,Councils!$E$6:$E$873),0)</f>
        <v>910</v>
      </c>
      <c r="F137">
        <f ca="1">ROUND(SUMIF(Councils!$C$6:$C$873,$A137,Councils!$F$6:$F$816)*0.7,0)</f>
        <v>35</v>
      </c>
      <c r="G137">
        <f ca="1">ROUND(SUMIF(Councils!$C$6:$C$873,$A137,Councils!$G$6:$G$816)*0.7,0)</f>
        <v>2</v>
      </c>
      <c r="H137">
        <f ca="1">ROUND(SUMIF(Councils!$C$6:$C$873,$A137,Councils!$H$6:$H$816)*0.7,0)</f>
        <v>0</v>
      </c>
      <c r="I137">
        <f ca="1">ROUND(SUMIF(Councils!$C$6:$C$873,$A137,Councils!$I$6:$I$816)*0.7,0)</f>
        <v>2</v>
      </c>
      <c r="J137">
        <f ca="1">ROUND(SUMIF(Councils!$C$6:$C$873,$A137,Councils!$J$6:$J$816)*0.7,0)</f>
        <v>18</v>
      </c>
      <c r="K137">
        <f ca="1">ROUND(SUMIF(Councils!$C$6:$C$873,$A137,Councils!$K$6:$K$816)*0.7,0)</f>
        <v>0</v>
      </c>
      <c r="L137">
        <f ca="1">ROUND(SUMIF(Councils!$C$6:$C$873,$A137,Councils!$L$6:$L$816)*0.7,0)</f>
        <v>18</v>
      </c>
      <c r="M137" s="63">
        <f t="shared" ca="1" si="6"/>
        <v>0.51428571428571423</v>
      </c>
      <c r="N137">
        <f t="shared" ca="1" si="5"/>
        <v>71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ROUND(SUMIF(Councils!$C$6:$C$873,$A138,Councils!$E$6:$E$873),0)</f>
        <v>565</v>
      </c>
      <c r="F138">
        <f ca="1">ROUND(SUMIF(Councils!$C$6:$C$873,$A138,Councils!$F$6:$F$816)*0.7,0)</f>
        <v>22</v>
      </c>
      <c r="G138">
        <f ca="1">ROUND(SUMIF(Councils!$C$6:$C$873,$A138,Councils!$G$6:$G$816)*0.7,0)</f>
        <v>1</v>
      </c>
      <c r="H138">
        <f ca="1">ROUND(SUMIF(Councils!$C$6:$C$873,$A138,Councils!$H$6:$H$816)*0.7,0)</f>
        <v>0</v>
      </c>
      <c r="I138">
        <f ca="1">ROUND(SUMIF(Councils!$C$6:$C$873,$A138,Councils!$I$6:$I$816)*0.7,0)</f>
        <v>1</v>
      </c>
      <c r="J138">
        <f ca="1">ROUND(SUMIF(Councils!$C$6:$C$873,$A138,Councils!$J$6:$J$816)*0.7,0)</f>
        <v>10</v>
      </c>
      <c r="K138">
        <f ca="1">ROUND(SUMIF(Councils!$C$6:$C$873,$A138,Councils!$K$6:$K$816)*0.7,0)</f>
        <v>0</v>
      </c>
      <c r="L138">
        <f ca="1">ROUND(SUMIF(Councils!$C$6:$C$873,$A138,Councils!$L$6:$L$816)*0.7,0)</f>
        <v>10</v>
      </c>
      <c r="M138" s="63">
        <f t="shared" ca="1" si="6"/>
        <v>0.45454545454545453</v>
      </c>
      <c r="N138">
        <f t="shared" ca="1" si="5"/>
        <v>83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ROUND(SUMIF(Councils!$C$6:$C$873,$A139,Councils!$E$6:$E$873),0)</f>
        <v>457</v>
      </c>
      <c r="F139">
        <f ca="1">ROUND(SUMIF(Councils!$C$6:$C$873,$A139,Councils!$F$6:$F$816)*0.7,0)</f>
        <v>20</v>
      </c>
      <c r="G139">
        <f ca="1">ROUND(SUMIF(Councils!$C$6:$C$873,$A139,Councils!$G$6:$G$816)*0.7,0)</f>
        <v>2</v>
      </c>
      <c r="H139">
        <f ca="1">ROUND(SUMIF(Councils!$C$6:$C$873,$A139,Councils!$H$6:$H$816)*0.7,0)</f>
        <v>0</v>
      </c>
      <c r="I139">
        <f ca="1">ROUND(SUMIF(Councils!$C$6:$C$873,$A139,Councils!$I$6:$I$816)*0.7,0)</f>
        <v>2</v>
      </c>
      <c r="J139">
        <f ca="1">ROUND(SUMIF(Councils!$C$6:$C$873,$A139,Councils!$J$6:$J$816)*0.7,0)</f>
        <v>6</v>
      </c>
      <c r="K139">
        <f ca="1">ROUND(SUMIF(Councils!$C$6:$C$873,$A139,Councils!$K$6:$K$816)*0.7,0)</f>
        <v>0</v>
      </c>
      <c r="L139">
        <f ca="1">ROUND(SUMIF(Councils!$C$6:$C$873,$A139,Councils!$L$6:$L$816)*0.7,0)</f>
        <v>6</v>
      </c>
      <c r="M139" s="63">
        <f t="shared" ca="1" si="6"/>
        <v>0.3</v>
      </c>
      <c r="N139">
        <f t="shared" ca="1" si="5"/>
        <v>122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ROUND(SUMIF(Councils!$C$6:$C$873,$A140,Councils!$E$6:$E$873),0)</f>
        <v>653</v>
      </c>
      <c r="F140">
        <f ca="1">ROUND(SUMIF(Councils!$C$6:$C$873,$A140,Councils!$F$6:$F$816)*0.7,0)</f>
        <v>29</v>
      </c>
      <c r="G140">
        <f ca="1">ROUND(SUMIF(Councils!$C$6:$C$873,$A140,Councils!$G$6:$G$816)*0.7,0)</f>
        <v>1</v>
      </c>
      <c r="H140">
        <f ca="1">ROUND(SUMIF(Councils!$C$6:$C$873,$A140,Councils!$H$6:$H$816)*0.7,0)</f>
        <v>0</v>
      </c>
      <c r="I140">
        <f ca="1">ROUND(SUMIF(Councils!$C$6:$C$873,$A140,Councils!$I$6:$I$816)*0.7,0)</f>
        <v>1</v>
      </c>
      <c r="J140">
        <f ca="1">ROUND(SUMIF(Councils!$C$6:$C$873,$A140,Councils!$J$6:$J$816)*0.7,0)</f>
        <v>4</v>
      </c>
      <c r="K140">
        <f ca="1">ROUND(SUMIF(Councils!$C$6:$C$873,$A140,Councils!$K$6:$K$816)*0.7,0)</f>
        <v>0</v>
      </c>
      <c r="L140">
        <f ca="1">ROUND(SUMIF(Councils!$C$6:$C$873,$A140,Councils!$L$6:$L$816)*0.7,0)</f>
        <v>4</v>
      </c>
      <c r="M140" s="63">
        <f t="shared" ca="1" si="6"/>
        <v>0.13793103448275862</v>
      </c>
      <c r="N140">
        <f t="shared" ca="1" si="5"/>
        <v>173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ROUND(SUMIF(Councils!$C$6:$C$873,$A141,Councils!$E$6:$E$873),0)</f>
        <v>738</v>
      </c>
      <c r="F141">
        <f ca="1">ROUND(SUMIF(Councils!$C$6:$C$873,$A141,Councils!$F$6:$F$816)*0.7,0)</f>
        <v>32</v>
      </c>
      <c r="G141">
        <f ca="1">ROUND(SUMIF(Councils!$C$6:$C$873,$A141,Councils!$G$6:$G$816)*0.7,0)</f>
        <v>4</v>
      </c>
      <c r="H141">
        <f ca="1">ROUND(SUMIF(Councils!$C$6:$C$873,$A141,Councils!$H$6:$H$816)*0.7,0)</f>
        <v>0</v>
      </c>
      <c r="I141">
        <f ca="1">ROUND(SUMIF(Councils!$C$6:$C$873,$A141,Councils!$I$6:$I$816)*0.7,0)</f>
        <v>4</v>
      </c>
      <c r="J141">
        <f ca="1">ROUND(SUMIF(Councils!$C$6:$C$873,$A141,Councils!$J$6:$J$816)*0.7,0)</f>
        <v>13</v>
      </c>
      <c r="K141">
        <f ca="1">ROUND(SUMIF(Councils!$C$6:$C$873,$A141,Councils!$K$6:$K$816)*0.7,0)</f>
        <v>0</v>
      </c>
      <c r="L141">
        <f ca="1">ROUND(SUMIF(Councils!$C$6:$C$873,$A141,Councils!$L$6:$L$816)*0.7,0)</f>
        <v>13</v>
      </c>
      <c r="M141" s="63">
        <f t="shared" ca="1" si="6"/>
        <v>0.40625</v>
      </c>
      <c r="N141">
        <f t="shared" ca="1" si="5"/>
        <v>101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ROUND(SUMIF(Councils!$C$6:$C$873,$A142,Councils!$E$6:$E$873),0)</f>
        <v>685</v>
      </c>
      <c r="F142">
        <f ca="1">ROUND(SUMIF(Councils!$C$6:$C$873,$A142,Councils!$F$6:$F$816)*0.7,0)</f>
        <v>27</v>
      </c>
      <c r="G142">
        <f ca="1">ROUND(SUMIF(Councils!$C$6:$C$873,$A142,Councils!$G$6:$G$816)*0.7,0)</f>
        <v>2</v>
      </c>
      <c r="H142">
        <f ca="1">ROUND(SUMIF(Councils!$C$6:$C$873,$A142,Councils!$H$6:$H$816)*0.7,0)</f>
        <v>0</v>
      </c>
      <c r="I142">
        <f ca="1">ROUND(SUMIF(Councils!$C$6:$C$873,$A142,Councils!$I$6:$I$816)*0.7,0)</f>
        <v>2</v>
      </c>
      <c r="J142">
        <f ca="1">ROUND(SUMIF(Councils!$C$6:$C$873,$A142,Councils!$J$6:$J$816)*0.7,0)</f>
        <v>22</v>
      </c>
      <c r="K142">
        <f ca="1">ROUND(SUMIF(Councils!$C$6:$C$873,$A142,Councils!$K$6:$K$816)*0.7,0)</f>
        <v>0</v>
      </c>
      <c r="L142">
        <f ca="1">ROUND(SUMIF(Councils!$C$6:$C$873,$A142,Councils!$L$6:$L$816)*0.7,0)</f>
        <v>22</v>
      </c>
      <c r="M142" s="63">
        <f t="shared" ca="1" si="6"/>
        <v>0.81481481481481477</v>
      </c>
      <c r="N142">
        <f t="shared" ca="1" si="5"/>
        <v>30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ROUND(SUMIF(Councils!$C$6:$C$873,$A143,Councils!$E$6:$E$873),0)</f>
        <v>436</v>
      </c>
      <c r="F143">
        <f ca="1">ROUND(SUMIF(Councils!$C$6:$C$873,$A143,Councils!$F$6:$F$816)*0.7,0)</f>
        <v>19</v>
      </c>
      <c r="G143">
        <f ca="1">ROUND(SUMIF(Councils!$C$6:$C$873,$A143,Councils!$G$6:$G$816)*0.7,0)</f>
        <v>0</v>
      </c>
      <c r="H143">
        <f ca="1">ROUND(SUMIF(Councils!$C$6:$C$873,$A143,Councils!$H$6:$H$816)*0.7,0)</f>
        <v>0</v>
      </c>
      <c r="I143">
        <f ca="1">ROUND(SUMIF(Councils!$C$6:$C$873,$A143,Councils!$I$6:$I$816)*0.7,0)</f>
        <v>0</v>
      </c>
      <c r="J143">
        <f ca="1">ROUND(SUMIF(Councils!$C$6:$C$873,$A143,Councils!$J$6:$J$816)*0.7,0)</f>
        <v>9</v>
      </c>
      <c r="K143">
        <f ca="1">ROUND(SUMIF(Councils!$C$6:$C$873,$A143,Councils!$K$6:$K$816)*0.7,0)</f>
        <v>0</v>
      </c>
      <c r="L143">
        <f ca="1">ROUND(SUMIF(Councils!$C$6:$C$873,$A143,Councils!$L$6:$L$816)*0.7,0)</f>
        <v>9</v>
      </c>
      <c r="M143" s="63">
        <f t="shared" ca="1" si="6"/>
        <v>0.47368421052631576</v>
      </c>
      <c r="N143">
        <f t="shared" ca="1" si="5"/>
        <v>76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ROUND(SUMIF(Councils!$C$6:$C$873,$A144,Councils!$E$6:$E$873),0)</f>
        <v>297</v>
      </c>
      <c r="F144">
        <f ca="1">ROUND(SUMIF(Councils!$C$6:$C$873,$A144,Councils!$F$6:$F$816)*0.7,0)</f>
        <v>15</v>
      </c>
      <c r="G144">
        <f ca="1">ROUND(SUMIF(Councils!$C$6:$C$873,$A144,Councils!$G$6:$G$816)*0.7,0)</f>
        <v>0</v>
      </c>
      <c r="H144">
        <f ca="1">ROUND(SUMIF(Councils!$C$6:$C$873,$A144,Councils!$H$6:$H$816)*0.7,0)</f>
        <v>0</v>
      </c>
      <c r="I144">
        <f ca="1">ROUND(SUMIF(Councils!$C$6:$C$873,$A144,Councils!$I$6:$I$816)*0.7,0)</f>
        <v>0</v>
      </c>
      <c r="J144">
        <f ca="1">ROUND(SUMIF(Councils!$C$6:$C$873,$A144,Councils!$J$6:$J$816)*0.7,0)</f>
        <v>7</v>
      </c>
      <c r="K144">
        <f ca="1">ROUND(SUMIF(Councils!$C$6:$C$873,$A144,Councils!$K$6:$K$816)*0.7,0)</f>
        <v>0</v>
      </c>
      <c r="L144">
        <f ca="1">ROUND(SUMIF(Councils!$C$6:$C$873,$A144,Councils!$L$6:$L$816)*0.7,0)</f>
        <v>7</v>
      </c>
      <c r="M144" s="63">
        <f t="shared" ca="1" si="6"/>
        <v>0.46666666666666667</v>
      </c>
      <c r="N144">
        <f t="shared" ca="1" si="5"/>
        <v>78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ROUND(SUMIF(Councils!$C$6:$C$873,$A145,Councils!$E$6:$E$873),0)</f>
        <v>783</v>
      </c>
      <c r="F145">
        <f ca="1">ROUND(SUMIF(Councils!$C$6:$C$873,$A145,Councils!$F$6:$F$816)*0.7,0)</f>
        <v>20</v>
      </c>
      <c r="G145">
        <f ca="1">ROUND(SUMIF(Councils!$C$6:$C$873,$A145,Councils!$G$6:$G$816)*0.7,0)</f>
        <v>1</v>
      </c>
      <c r="H145">
        <f ca="1">ROUND(SUMIF(Councils!$C$6:$C$873,$A145,Councils!$H$6:$H$816)*0.7,0)</f>
        <v>0</v>
      </c>
      <c r="I145">
        <f ca="1">ROUND(SUMIF(Councils!$C$6:$C$873,$A145,Councils!$I$6:$I$816)*0.7,0)</f>
        <v>1</v>
      </c>
      <c r="J145">
        <f ca="1">ROUND(SUMIF(Councils!$C$6:$C$873,$A145,Councils!$J$6:$J$816)*0.7,0)</f>
        <v>9</v>
      </c>
      <c r="K145">
        <f ca="1">ROUND(SUMIF(Councils!$C$6:$C$873,$A145,Councils!$K$6:$K$816)*0.7,0)</f>
        <v>0</v>
      </c>
      <c r="L145">
        <f ca="1">ROUND(SUMIF(Councils!$C$6:$C$873,$A145,Councils!$L$6:$L$816)*0.7,0)</f>
        <v>9</v>
      </c>
      <c r="M145" s="63">
        <f t="shared" ca="1" si="6"/>
        <v>0.45</v>
      </c>
      <c r="N145">
        <f t="shared" ca="1" si="5"/>
        <v>85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ROUND(SUMIF(Councils!$C$6:$C$873,$A146,Councils!$E$6:$E$873),0)</f>
        <v>514</v>
      </c>
      <c r="F146">
        <f ca="1">ROUND(SUMIF(Councils!$C$6:$C$873,$A146,Councils!$F$6:$F$816)*0.7,0)</f>
        <v>25</v>
      </c>
      <c r="G146">
        <f ca="1">ROUND(SUMIF(Councils!$C$6:$C$873,$A146,Councils!$G$6:$G$816)*0.7,0)</f>
        <v>4</v>
      </c>
      <c r="H146">
        <f ca="1">ROUND(SUMIF(Councils!$C$6:$C$873,$A146,Councils!$H$6:$H$816)*0.7,0)</f>
        <v>0</v>
      </c>
      <c r="I146">
        <f ca="1">ROUND(SUMIF(Councils!$C$6:$C$873,$A146,Councils!$I$6:$I$816)*0.7,0)</f>
        <v>4</v>
      </c>
      <c r="J146">
        <f ca="1">ROUND(SUMIF(Councils!$C$6:$C$873,$A146,Councils!$J$6:$J$816)*0.7,0)</f>
        <v>5</v>
      </c>
      <c r="K146">
        <f ca="1">ROUND(SUMIF(Councils!$C$6:$C$873,$A146,Councils!$K$6:$K$816)*0.7,0)</f>
        <v>0</v>
      </c>
      <c r="L146">
        <f ca="1">ROUND(SUMIF(Councils!$C$6:$C$873,$A146,Councils!$L$6:$L$816)*0.7,0)</f>
        <v>5</v>
      </c>
      <c r="M146" s="63">
        <f t="shared" ca="1" si="6"/>
        <v>0.2</v>
      </c>
      <c r="N146">
        <f t="shared" ca="1" si="5"/>
        <v>155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ROUND(SUMIF(Councils!$C$6:$C$873,$A147,Councils!$E$6:$E$873),0)</f>
        <v>621</v>
      </c>
      <c r="F147">
        <f ca="1">ROUND(SUMIF(Councils!$C$6:$C$873,$A147,Councils!$F$6:$F$816)*0.7,0)</f>
        <v>25</v>
      </c>
      <c r="G147">
        <f ca="1">ROUND(SUMIF(Councils!$C$6:$C$873,$A147,Councils!$G$6:$G$816)*0.7,0)</f>
        <v>1</v>
      </c>
      <c r="H147">
        <f ca="1">ROUND(SUMIF(Councils!$C$6:$C$873,$A147,Councils!$H$6:$H$816)*0.7,0)</f>
        <v>0</v>
      </c>
      <c r="I147">
        <f ca="1">ROUND(SUMIF(Councils!$C$6:$C$873,$A147,Councils!$I$6:$I$816)*0.7,0)</f>
        <v>1</v>
      </c>
      <c r="J147">
        <f ca="1">ROUND(SUMIF(Councils!$C$6:$C$873,$A147,Councils!$J$6:$J$816)*0.7,0)</f>
        <v>21</v>
      </c>
      <c r="K147">
        <f ca="1">ROUND(SUMIF(Councils!$C$6:$C$873,$A147,Councils!$K$6:$K$816)*0.7,0)</f>
        <v>0</v>
      </c>
      <c r="L147">
        <f ca="1">ROUND(SUMIF(Councils!$C$6:$C$873,$A147,Councils!$L$6:$L$816)*0.7,0)</f>
        <v>21</v>
      </c>
      <c r="M147" s="63">
        <f t="shared" ca="1" si="6"/>
        <v>0.84</v>
      </c>
      <c r="N147">
        <f t="shared" ca="1" si="5"/>
        <v>24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ROUND(SUMIF(Councils!$C$6:$C$873,$A148,Councils!$E$6:$E$873),0)</f>
        <v>232</v>
      </c>
      <c r="F148">
        <f ca="1">ROUND(SUMIF(Councils!$C$6:$C$873,$A148,Councils!$F$6:$F$816)*0.7,0)</f>
        <v>18</v>
      </c>
      <c r="G148">
        <f ca="1">ROUND(SUMIF(Councils!$C$6:$C$873,$A148,Councils!$G$6:$G$816)*0.7,0)</f>
        <v>1</v>
      </c>
      <c r="H148">
        <f ca="1">ROUND(SUMIF(Councils!$C$6:$C$873,$A148,Councils!$H$6:$H$816)*0.7,0)</f>
        <v>0</v>
      </c>
      <c r="I148">
        <f ca="1">ROUND(SUMIF(Councils!$C$6:$C$873,$A148,Councils!$I$6:$I$816)*0.7,0)</f>
        <v>1</v>
      </c>
      <c r="J148">
        <f ca="1">ROUND(SUMIF(Councils!$C$6:$C$873,$A148,Councils!$J$6:$J$816)*0.7,0)</f>
        <v>13</v>
      </c>
      <c r="K148">
        <f ca="1">ROUND(SUMIF(Councils!$C$6:$C$873,$A148,Councils!$K$6:$K$816)*0.7,0)</f>
        <v>0</v>
      </c>
      <c r="L148">
        <f ca="1">ROUND(SUMIF(Councils!$C$6:$C$873,$A148,Councils!$L$6:$L$816)*0.7,0)</f>
        <v>13</v>
      </c>
      <c r="M148" s="63">
        <f t="shared" ca="1" si="6"/>
        <v>0.72222222222222221</v>
      </c>
      <c r="N148">
        <f t="shared" ca="1" si="5"/>
        <v>37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ROUND(SUMIF(Councils!$C$6:$C$873,$A149,Councils!$E$6:$E$873),0)</f>
        <v>772</v>
      </c>
      <c r="F149">
        <f ca="1">ROUND(SUMIF(Councils!$C$6:$C$873,$A149,Councils!$F$6:$F$816)*0.7,0)</f>
        <v>29</v>
      </c>
      <c r="G149">
        <f ca="1">ROUND(SUMIF(Councils!$C$6:$C$873,$A149,Councils!$G$6:$G$816)*0.7,0)</f>
        <v>1</v>
      </c>
      <c r="H149">
        <f ca="1">ROUND(SUMIF(Councils!$C$6:$C$873,$A149,Councils!$H$6:$H$816)*0.7,0)</f>
        <v>0</v>
      </c>
      <c r="I149">
        <f ca="1">ROUND(SUMIF(Councils!$C$6:$C$873,$A149,Councils!$I$6:$I$816)*0.7,0)</f>
        <v>1</v>
      </c>
      <c r="J149">
        <f ca="1">ROUND(SUMIF(Councils!$C$6:$C$873,$A149,Councils!$J$6:$J$816)*0.7,0)</f>
        <v>13</v>
      </c>
      <c r="K149">
        <f ca="1">ROUND(SUMIF(Councils!$C$6:$C$873,$A149,Councils!$K$6:$K$816)*0.7,0)</f>
        <v>0</v>
      </c>
      <c r="L149">
        <f ca="1">ROUND(SUMIF(Councils!$C$6:$C$873,$A149,Councils!$L$6:$L$816)*0.7,0)</f>
        <v>13</v>
      </c>
      <c r="M149" s="63">
        <f t="shared" ca="1" si="6"/>
        <v>0.44827586206896552</v>
      </c>
      <c r="N149">
        <f t="shared" ca="1" si="5"/>
        <v>86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ROUND(SUMIF(Councils!$C$6:$C$873,$A150,Councils!$E$6:$E$873),0)</f>
        <v>550</v>
      </c>
      <c r="F150">
        <f ca="1">ROUND(SUMIF(Councils!$C$6:$C$873,$A150,Councils!$F$6:$F$816)*0.7,0)</f>
        <v>27</v>
      </c>
      <c r="G150">
        <f ca="1">ROUND(SUMIF(Councils!$C$6:$C$873,$A150,Councils!$G$6:$G$816)*0.7,0)</f>
        <v>2</v>
      </c>
      <c r="H150">
        <f ca="1">ROUND(SUMIF(Councils!$C$6:$C$873,$A150,Councils!$H$6:$H$816)*0.7,0)</f>
        <v>0</v>
      </c>
      <c r="I150">
        <f ca="1">ROUND(SUMIF(Councils!$C$6:$C$873,$A150,Councils!$I$6:$I$816)*0.7,0)</f>
        <v>2</v>
      </c>
      <c r="J150">
        <f ca="1">ROUND(SUMIF(Councils!$C$6:$C$873,$A150,Councils!$J$6:$J$816)*0.7,0)</f>
        <v>11</v>
      </c>
      <c r="K150">
        <f ca="1">ROUND(SUMIF(Councils!$C$6:$C$873,$A150,Councils!$K$6:$K$816)*0.7,0)</f>
        <v>0</v>
      </c>
      <c r="L150">
        <f ca="1">ROUND(SUMIF(Councils!$C$6:$C$873,$A150,Councils!$L$6:$L$816)*0.7,0)</f>
        <v>11</v>
      </c>
      <c r="M150" s="63">
        <f t="shared" ca="1" si="6"/>
        <v>0.40740740740740738</v>
      </c>
      <c r="N150">
        <f t="shared" ca="1" si="5"/>
        <v>99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ROUND(SUMIF(Councils!$C$6:$C$873,$A151,Councils!$E$6:$E$873),0)</f>
        <v>254</v>
      </c>
      <c r="F151">
        <f ca="1">ROUND(SUMIF(Councils!$C$6:$C$873,$A151,Councils!$F$6:$F$816)*0.7,0)</f>
        <v>14</v>
      </c>
      <c r="G151">
        <f ca="1">ROUND(SUMIF(Councils!$C$6:$C$873,$A151,Councils!$G$6:$G$816)*0.7,0)</f>
        <v>0</v>
      </c>
      <c r="H151">
        <f ca="1">ROUND(SUMIF(Councils!$C$6:$C$873,$A151,Councils!$H$6:$H$816)*0.7,0)</f>
        <v>0</v>
      </c>
      <c r="I151">
        <f ca="1">ROUND(SUMIF(Councils!$C$6:$C$873,$A151,Councils!$I$6:$I$816)*0.7,0)</f>
        <v>0</v>
      </c>
      <c r="J151">
        <f ca="1">ROUND(SUMIF(Councils!$C$6:$C$873,$A151,Councils!$J$6:$J$816)*0.7,0)</f>
        <v>4</v>
      </c>
      <c r="K151">
        <f ca="1">ROUND(SUMIF(Councils!$C$6:$C$873,$A151,Councils!$K$6:$K$816)*0.7,0)</f>
        <v>0</v>
      </c>
      <c r="L151">
        <f ca="1">ROUND(SUMIF(Councils!$C$6:$C$873,$A151,Councils!$L$6:$L$816)*0.7,0)</f>
        <v>4</v>
      </c>
      <c r="M151" s="63">
        <f t="shared" ca="1" si="6"/>
        <v>0.2857142857142857</v>
      </c>
      <c r="N151">
        <f t="shared" ca="1" si="5"/>
        <v>124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ROUND(SUMIF(Councils!$C$6:$C$873,$A152,Councils!$E$6:$E$873),0)</f>
        <v>266</v>
      </c>
      <c r="F152">
        <f ca="1">ROUND(SUMIF(Councils!$C$6:$C$873,$A152,Councils!$F$6:$F$816)*0.7,0)</f>
        <v>18</v>
      </c>
      <c r="G152">
        <f ca="1">ROUND(SUMIF(Councils!$C$6:$C$873,$A152,Councils!$G$6:$G$816)*0.7,0)</f>
        <v>0</v>
      </c>
      <c r="H152">
        <f ca="1">ROUND(SUMIF(Councils!$C$6:$C$873,$A152,Councils!$H$6:$H$816)*0.7,0)</f>
        <v>0</v>
      </c>
      <c r="I152">
        <f ca="1">ROUND(SUMIF(Councils!$C$6:$C$873,$A152,Councils!$I$6:$I$816)*0.7,0)</f>
        <v>0</v>
      </c>
      <c r="J152">
        <f ca="1">ROUND(SUMIF(Councils!$C$6:$C$873,$A152,Councils!$J$6:$J$816)*0.7,0)</f>
        <v>5</v>
      </c>
      <c r="K152">
        <f ca="1">ROUND(SUMIF(Councils!$C$6:$C$873,$A152,Councils!$K$6:$K$816)*0.7,0)</f>
        <v>0</v>
      </c>
      <c r="L152">
        <f ca="1">ROUND(SUMIF(Councils!$C$6:$C$873,$A152,Councils!$L$6:$L$816)*0.7,0)</f>
        <v>5</v>
      </c>
      <c r="M152" s="63">
        <f t="shared" ca="1" si="6"/>
        <v>0.27777777777777779</v>
      </c>
      <c r="N152">
        <f t="shared" ca="1" si="5"/>
        <v>133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ROUND(SUMIF(Councils!$C$6:$C$873,$A153,Councils!$E$6:$E$873),0)</f>
        <v>183</v>
      </c>
      <c r="F153">
        <f ca="1">ROUND(SUMIF(Councils!$C$6:$C$873,$A153,Councils!$F$6:$F$816)*0.7,0)</f>
        <v>18</v>
      </c>
      <c r="G153">
        <f ca="1">ROUND(SUMIF(Councils!$C$6:$C$873,$A153,Councils!$G$6:$G$816)*0.7,0)</f>
        <v>0</v>
      </c>
      <c r="H153">
        <f ca="1">ROUND(SUMIF(Councils!$C$6:$C$873,$A153,Councils!$H$6:$H$816)*0.7,0)</f>
        <v>0</v>
      </c>
      <c r="I153">
        <f ca="1">ROUND(SUMIF(Councils!$C$6:$C$873,$A153,Councils!$I$6:$I$816)*0.7,0)</f>
        <v>0</v>
      </c>
      <c r="J153">
        <f ca="1">ROUND(SUMIF(Councils!$C$6:$C$873,$A153,Councils!$J$6:$J$816)*0.7,0)</f>
        <v>0</v>
      </c>
      <c r="K153">
        <f ca="1">ROUND(SUMIF(Councils!$C$6:$C$873,$A153,Councils!$K$6:$K$816)*0.7,0)</f>
        <v>0</v>
      </c>
      <c r="L153">
        <f ca="1">ROUND(SUMIF(Councils!$C$6:$C$873,$A153,Councils!$L$6:$L$816)*0.7,0)</f>
        <v>0</v>
      </c>
      <c r="M153" s="63">
        <f t="shared" ca="1" si="6"/>
        <v>0</v>
      </c>
      <c r="N153">
        <f t="shared" ca="1" si="5"/>
        <v>193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ROUND(SUMIF(Councils!$C$6:$C$873,$A154,Councils!$E$6:$E$873),0)</f>
        <v>182</v>
      </c>
      <c r="F154">
        <f ca="1">ROUND(SUMIF(Councils!$C$6:$C$873,$A154,Councils!$F$6:$F$816)*0.7,0)</f>
        <v>14</v>
      </c>
      <c r="G154">
        <f ca="1">ROUND(SUMIF(Councils!$C$6:$C$873,$A154,Councils!$G$6:$G$816)*0.7,0)</f>
        <v>0</v>
      </c>
      <c r="H154">
        <f ca="1">ROUND(SUMIF(Councils!$C$6:$C$873,$A154,Councils!$H$6:$H$816)*0.7,0)</f>
        <v>0</v>
      </c>
      <c r="I154">
        <f ca="1">ROUND(SUMIF(Councils!$C$6:$C$873,$A154,Councils!$I$6:$I$816)*0.7,0)</f>
        <v>0</v>
      </c>
      <c r="J154">
        <f ca="1">ROUND(SUMIF(Councils!$C$6:$C$873,$A154,Councils!$J$6:$J$816)*0.7,0)</f>
        <v>1</v>
      </c>
      <c r="K154">
        <f ca="1">ROUND(SUMIF(Councils!$C$6:$C$873,$A154,Councils!$K$6:$K$816)*0.7,0)</f>
        <v>0</v>
      </c>
      <c r="L154">
        <f ca="1">ROUND(SUMIF(Councils!$C$6:$C$873,$A154,Councils!$L$6:$L$816)*0.7,0)</f>
        <v>1</v>
      </c>
      <c r="M154" s="63">
        <f t="shared" ca="1" si="6"/>
        <v>7.1428571428571425E-2</v>
      </c>
      <c r="N154">
        <f t="shared" ca="1" si="5"/>
        <v>184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ROUND(SUMIF(Councils!$C$6:$C$873,$A155,Councils!$E$6:$E$873),0)</f>
        <v>415</v>
      </c>
      <c r="F155">
        <f ca="1">ROUND(SUMIF(Councils!$C$6:$C$873,$A155,Councils!$F$6:$F$816)*0.7,0)</f>
        <v>19</v>
      </c>
      <c r="G155">
        <f ca="1">ROUND(SUMIF(Councils!$C$6:$C$873,$A155,Councils!$G$6:$G$816)*0.7,0)</f>
        <v>1</v>
      </c>
      <c r="H155">
        <f ca="1">ROUND(SUMIF(Councils!$C$6:$C$873,$A155,Councils!$H$6:$H$816)*0.7,0)</f>
        <v>0</v>
      </c>
      <c r="I155">
        <f ca="1">ROUND(SUMIF(Councils!$C$6:$C$873,$A155,Councils!$I$6:$I$816)*0.7,0)</f>
        <v>1</v>
      </c>
      <c r="J155">
        <f ca="1">ROUND(SUMIF(Councils!$C$6:$C$873,$A155,Councils!$J$6:$J$816)*0.7,0)</f>
        <v>12</v>
      </c>
      <c r="K155">
        <f ca="1">ROUND(SUMIF(Councils!$C$6:$C$873,$A155,Councils!$K$6:$K$816)*0.7,0)</f>
        <v>0</v>
      </c>
      <c r="L155">
        <f ca="1">ROUND(SUMIF(Councils!$C$6:$C$873,$A155,Councils!$L$6:$L$816)*0.7,0)</f>
        <v>12</v>
      </c>
      <c r="M155" s="63">
        <f t="shared" ca="1" si="6"/>
        <v>0.63157894736842102</v>
      </c>
      <c r="N155">
        <f t="shared" ca="1" si="5"/>
        <v>46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ROUND(SUMIF(Councils!$C$6:$C$873,$A156,Councils!$E$6:$E$873),0)</f>
        <v>97</v>
      </c>
      <c r="F156">
        <f ca="1">ROUND(SUMIF(Councils!$C$6:$C$873,$A156,Councils!$F$6:$F$816)*0.7,0)</f>
        <v>7</v>
      </c>
      <c r="G156">
        <f ca="1">ROUND(SUMIF(Councils!$C$6:$C$873,$A156,Councils!$G$6:$G$816)*0.7,0)</f>
        <v>0</v>
      </c>
      <c r="H156">
        <f ca="1">ROUND(SUMIF(Councils!$C$6:$C$873,$A156,Councils!$H$6:$H$816)*0.7,0)</f>
        <v>0</v>
      </c>
      <c r="I156">
        <f ca="1">ROUND(SUMIF(Councils!$C$6:$C$873,$A156,Councils!$I$6:$I$816)*0.7,0)</f>
        <v>0</v>
      </c>
      <c r="J156">
        <f ca="1">ROUND(SUMIF(Councils!$C$6:$C$873,$A156,Councils!$J$6:$J$816)*0.7,0)</f>
        <v>0</v>
      </c>
      <c r="K156">
        <f ca="1">ROUND(SUMIF(Councils!$C$6:$C$873,$A156,Councils!$K$6:$K$816)*0.7,0)</f>
        <v>0</v>
      </c>
      <c r="L156">
        <f ca="1">ROUND(SUMIF(Councils!$C$6:$C$873,$A156,Councils!$L$6:$L$816)*0.7,0)</f>
        <v>0</v>
      </c>
      <c r="M156" s="63">
        <f t="shared" ca="1" si="6"/>
        <v>0</v>
      </c>
      <c r="N156">
        <f t="shared" ca="1" si="5"/>
        <v>193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ROUND(SUMIF(Councils!$C$6:$C$873,$A157,Councils!$E$6:$E$873),0)</f>
        <v>251</v>
      </c>
      <c r="F157">
        <f ca="1">ROUND(SUMIF(Councils!$C$6:$C$873,$A157,Councils!$F$6:$F$816)*0.7,0)</f>
        <v>15</v>
      </c>
      <c r="G157">
        <f ca="1">ROUND(SUMIF(Councils!$C$6:$C$873,$A157,Councils!$G$6:$G$816)*0.7,0)</f>
        <v>0</v>
      </c>
      <c r="H157">
        <f ca="1">ROUND(SUMIF(Councils!$C$6:$C$873,$A157,Councils!$H$6:$H$816)*0.7,0)</f>
        <v>0</v>
      </c>
      <c r="I157">
        <f ca="1">ROUND(SUMIF(Councils!$C$6:$C$873,$A157,Councils!$I$6:$I$816)*0.7,0)</f>
        <v>0</v>
      </c>
      <c r="J157">
        <f ca="1">ROUND(SUMIF(Councils!$C$6:$C$873,$A157,Councils!$J$6:$J$816)*0.7,0)</f>
        <v>7</v>
      </c>
      <c r="K157">
        <f ca="1">ROUND(SUMIF(Councils!$C$6:$C$873,$A157,Councils!$K$6:$K$816)*0.7,0)</f>
        <v>0</v>
      </c>
      <c r="L157">
        <f ca="1">ROUND(SUMIF(Councils!$C$6:$C$873,$A157,Councils!$L$6:$L$816)*0.7,0)</f>
        <v>7</v>
      </c>
      <c r="M157" s="63">
        <f t="shared" ca="1" si="6"/>
        <v>0.46666666666666667</v>
      </c>
      <c r="N157">
        <f t="shared" ca="1" si="5"/>
        <v>78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ROUND(SUMIF(Councils!$C$6:$C$873,$A158,Councils!$E$6:$E$873),0)</f>
        <v>264</v>
      </c>
      <c r="F158">
        <f ca="1">ROUND(SUMIF(Councils!$C$6:$C$873,$A158,Councils!$F$6:$F$816)*0.7,0)</f>
        <v>14</v>
      </c>
      <c r="G158">
        <f ca="1">ROUND(SUMIF(Councils!$C$6:$C$873,$A158,Councils!$G$6:$G$816)*0.7,0)</f>
        <v>0</v>
      </c>
      <c r="H158">
        <f ca="1">ROUND(SUMIF(Councils!$C$6:$C$873,$A158,Councils!$H$6:$H$816)*0.7,0)</f>
        <v>0</v>
      </c>
      <c r="I158">
        <f ca="1">ROUND(SUMIF(Councils!$C$6:$C$873,$A158,Councils!$I$6:$I$816)*0.7,0)</f>
        <v>0</v>
      </c>
      <c r="J158">
        <f ca="1">ROUND(SUMIF(Councils!$C$6:$C$873,$A158,Councils!$J$6:$J$816)*0.7,0)</f>
        <v>2</v>
      </c>
      <c r="K158">
        <f ca="1">ROUND(SUMIF(Councils!$C$6:$C$873,$A158,Councils!$K$6:$K$816)*0.7,0)</f>
        <v>0</v>
      </c>
      <c r="L158">
        <f ca="1">ROUND(SUMIF(Councils!$C$6:$C$873,$A158,Councils!$L$6:$L$816)*0.7,0)</f>
        <v>2</v>
      </c>
      <c r="M158" s="63">
        <f t="shared" ca="1" si="6"/>
        <v>0.14285714285714285</v>
      </c>
      <c r="N158">
        <f t="shared" ca="1" si="5"/>
        <v>172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ROUND(SUMIF(Councils!$C$6:$C$873,$A159,Councils!$E$6:$E$873),0)</f>
        <v>362</v>
      </c>
      <c r="F159">
        <f ca="1">ROUND(SUMIF(Councils!$C$6:$C$873,$A159,Councils!$F$6:$F$816)*0.7,0)</f>
        <v>18</v>
      </c>
      <c r="G159">
        <f ca="1">ROUND(SUMIF(Councils!$C$6:$C$873,$A159,Councils!$G$6:$G$816)*0.7,0)</f>
        <v>0</v>
      </c>
      <c r="H159">
        <f ca="1">ROUND(SUMIF(Councils!$C$6:$C$873,$A159,Councils!$H$6:$H$816)*0.7,0)</f>
        <v>0</v>
      </c>
      <c r="I159">
        <f ca="1">ROUND(SUMIF(Councils!$C$6:$C$873,$A159,Councils!$I$6:$I$816)*0.7,0)</f>
        <v>0</v>
      </c>
      <c r="J159">
        <f ca="1">ROUND(SUMIF(Councils!$C$6:$C$873,$A159,Councils!$J$6:$J$816)*0.7,0)</f>
        <v>5</v>
      </c>
      <c r="K159">
        <f ca="1">ROUND(SUMIF(Councils!$C$6:$C$873,$A159,Councils!$K$6:$K$816)*0.7,0)</f>
        <v>0</v>
      </c>
      <c r="L159">
        <f ca="1">ROUND(SUMIF(Councils!$C$6:$C$873,$A159,Councils!$L$6:$L$816)*0.7,0)</f>
        <v>5</v>
      </c>
      <c r="M159" s="63">
        <f t="shared" ca="1" si="6"/>
        <v>0.27777777777777779</v>
      </c>
      <c r="N159">
        <f t="shared" ca="1" si="5"/>
        <v>133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ROUND(SUMIF(Councils!$C$6:$C$873,$A160,Councils!$E$6:$E$873),0)</f>
        <v>361</v>
      </c>
      <c r="F160">
        <f ca="1">ROUND(SUMIF(Councils!$C$6:$C$873,$A160,Councils!$F$6:$F$816)*0.7,0)</f>
        <v>21</v>
      </c>
      <c r="G160">
        <f ca="1">ROUND(SUMIF(Councils!$C$6:$C$873,$A160,Councils!$G$6:$G$816)*0.7,0)</f>
        <v>1</v>
      </c>
      <c r="H160">
        <f ca="1">ROUND(SUMIF(Councils!$C$6:$C$873,$A160,Councils!$H$6:$H$816)*0.7,0)</f>
        <v>0</v>
      </c>
      <c r="I160">
        <f ca="1">ROUND(SUMIF(Councils!$C$6:$C$873,$A160,Councils!$I$6:$I$816)*0.7,0)</f>
        <v>1</v>
      </c>
      <c r="J160">
        <f ca="1">ROUND(SUMIF(Councils!$C$6:$C$873,$A160,Councils!$J$6:$J$816)*0.7,0)</f>
        <v>6</v>
      </c>
      <c r="K160">
        <f ca="1">ROUND(SUMIF(Councils!$C$6:$C$873,$A160,Councils!$K$6:$K$816)*0.7,0)</f>
        <v>0</v>
      </c>
      <c r="L160">
        <f ca="1">ROUND(SUMIF(Councils!$C$6:$C$873,$A160,Councils!$L$6:$L$816)*0.7,0)</f>
        <v>6</v>
      </c>
      <c r="M160" s="63">
        <f t="shared" ca="1" si="6"/>
        <v>0.2857142857142857</v>
      </c>
      <c r="N160">
        <f t="shared" ca="1" si="5"/>
        <v>124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ROUND(SUMIF(Councils!$C$6:$C$873,$A161,Councils!$E$6:$E$873),0)</f>
        <v>559</v>
      </c>
      <c r="F161">
        <f ca="1">ROUND(SUMIF(Councils!$C$6:$C$873,$A161,Councils!$F$6:$F$816)*0.7,0)</f>
        <v>25</v>
      </c>
      <c r="G161">
        <f ca="1">ROUND(SUMIF(Councils!$C$6:$C$873,$A161,Councils!$G$6:$G$816)*0.7,0)</f>
        <v>1</v>
      </c>
      <c r="H161">
        <f ca="1">ROUND(SUMIF(Councils!$C$6:$C$873,$A161,Councils!$H$6:$H$816)*0.7,0)</f>
        <v>0</v>
      </c>
      <c r="I161">
        <f ca="1">ROUND(SUMIF(Councils!$C$6:$C$873,$A161,Councils!$I$6:$I$816)*0.7,0)</f>
        <v>1</v>
      </c>
      <c r="J161">
        <f ca="1">ROUND(SUMIF(Councils!$C$6:$C$873,$A161,Councils!$J$6:$J$816)*0.7,0)</f>
        <v>5</v>
      </c>
      <c r="K161">
        <f ca="1">ROUND(SUMIF(Councils!$C$6:$C$873,$A161,Councils!$K$6:$K$816)*0.7,0)</f>
        <v>0</v>
      </c>
      <c r="L161">
        <f ca="1">ROUND(SUMIF(Councils!$C$6:$C$873,$A161,Councils!$L$6:$L$816)*0.7,0)</f>
        <v>5</v>
      </c>
      <c r="M161" s="63">
        <f t="shared" ca="1" si="6"/>
        <v>0.2</v>
      </c>
      <c r="N161">
        <f t="shared" ca="1" si="5"/>
        <v>155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ROUND(SUMIF(Councils!$C$6:$C$873,$A162,Councils!$E$6:$E$873),0)</f>
        <v>0</v>
      </c>
      <c r="F162">
        <f ca="1">ROUND(SUMIF(Councils!$C$6:$C$873,$A162,Councils!$F$6:$F$816)*0.7,0)</f>
        <v>0</v>
      </c>
      <c r="G162">
        <f ca="1">ROUND(SUMIF(Councils!$C$6:$C$873,$A162,Councils!$G$6:$G$816)*0.7,0)</f>
        <v>0</v>
      </c>
      <c r="H162">
        <f ca="1">ROUND(SUMIF(Councils!$C$6:$C$873,$A162,Councils!$H$6:$H$816)*0.7,0)</f>
        <v>0</v>
      </c>
      <c r="I162">
        <f ca="1">ROUND(SUMIF(Councils!$C$6:$C$873,$A162,Councils!$I$6:$I$816)*0.7,0)</f>
        <v>0</v>
      </c>
      <c r="J162">
        <f ca="1">ROUND(SUMIF(Councils!$C$6:$C$873,$A162,Councils!$J$6:$J$816)*0.7,0)</f>
        <v>0</v>
      </c>
      <c r="K162">
        <f ca="1">ROUND(SUMIF(Councils!$C$6:$C$873,$A162,Councils!$K$6:$K$816)*0.7,0)</f>
        <v>0</v>
      </c>
      <c r="L162">
        <f ca="1">ROUND(SUMIF(Councils!$C$6:$C$873,$A162,Councils!$L$6:$L$816)*0.7,0)</f>
        <v>0</v>
      </c>
      <c r="M162" s="63">
        <f t="shared" ca="1" si="6"/>
        <v>0</v>
      </c>
      <c r="N162">
        <f t="shared" ca="1" si="5"/>
        <v>193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ROUND(SUMIF(Councils!$C$6:$C$873,$A163,Councils!$E$6:$E$873),0)</f>
        <v>220</v>
      </c>
      <c r="F163">
        <f ca="1">ROUND(SUMIF(Councils!$C$6:$C$873,$A163,Councils!$F$6:$F$816)*0.7,0)</f>
        <v>14</v>
      </c>
      <c r="G163">
        <f ca="1">ROUND(SUMIF(Councils!$C$6:$C$873,$A163,Councils!$G$6:$G$816)*0.7,0)</f>
        <v>0</v>
      </c>
      <c r="H163">
        <f ca="1">ROUND(SUMIF(Councils!$C$6:$C$873,$A163,Councils!$H$6:$H$816)*0.7,0)</f>
        <v>0</v>
      </c>
      <c r="I163">
        <f ca="1">ROUND(SUMIF(Councils!$C$6:$C$873,$A163,Councils!$I$6:$I$816)*0.7,0)</f>
        <v>0</v>
      </c>
      <c r="J163">
        <f ca="1">ROUND(SUMIF(Councils!$C$6:$C$873,$A163,Councils!$J$6:$J$816)*0.7,0)</f>
        <v>6</v>
      </c>
      <c r="K163">
        <f ca="1">ROUND(SUMIF(Councils!$C$6:$C$873,$A163,Councils!$K$6:$K$816)*0.7,0)</f>
        <v>0</v>
      </c>
      <c r="L163">
        <f ca="1">ROUND(SUMIF(Councils!$C$6:$C$873,$A163,Councils!$L$6:$L$816)*0.7,0)</f>
        <v>6</v>
      </c>
      <c r="M163" s="63">
        <f t="shared" ca="1" si="6"/>
        <v>0.42857142857142855</v>
      </c>
      <c r="N163">
        <f t="shared" ca="1" si="5"/>
        <v>95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ROUND(SUMIF(Councils!$C$6:$C$873,$A164,Councils!$E$6:$E$873),0)</f>
        <v>122</v>
      </c>
      <c r="F164">
        <f ca="1">ROUND(SUMIF(Councils!$C$6:$C$873,$A164,Councils!$F$6:$F$816)*0.7,0)</f>
        <v>11</v>
      </c>
      <c r="G164">
        <f ca="1">ROUND(SUMIF(Councils!$C$6:$C$873,$A164,Councils!$G$6:$G$816)*0.7,0)</f>
        <v>0</v>
      </c>
      <c r="H164">
        <f ca="1">ROUND(SUMIF(Councils!$C$6:$C$873,$A164,Councils!$H$6:$H$816)*0.7,0)</f>
        <v>0</v>
      </c>
      <c r="I164">
        <f ca="1">ROUND(SUMIF(Councils!$C$6:$C$873,$A164,Councils!$I$6:$I$816)*0.7,0)</f>
        <v>0</v>
      </c>
      <c r="J164">
        <f ca="1">ROUND(SUMIF(Councils!$C$6:$C$873,$A164,Councils!$J$6:$J$816)*0.7,0)</f>
        <v>0</v>
      </c>
      <c r="K164">
        <f ca="1">ROUND(SUMIF(Councils!$C$6:$C$873,$A164,Councils!$K$6:$K$816)*0.7,0)</f>
        <v>0</v>
      </c>
      <c r="L164">
        <f ca="1">ROUND(SUMIF(Councils!$C$6:$C$873,$A164,Councils!$L$6:$L$816)*0.7,0)</f>
        <v>0</v>
      </c>
      <c r="M164" s="63">
        <f t="shared" ca="1" si="6"/>
        <v>0</v>
      </c>
      <c r="N164">
        <f t="shared" ca="1" si="5"/>
        <v>193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ROUND(SUMIF(Councils!$C$6:$C$873,$A165,Councils!$E$6:$E$873),0)</f>
        <v>406</v>
      </c>
      <c r="F165">
        <f ca="1">ROUND(SUMIF(Councils!$C$6:$C$873,$A165,Councils!$F$6:$F$816)*0.7,0)</f>
        <v>18</v>
      </c>
      <c r="G165">
        <f ca="1">ROUND(SUMIF(Councils!$C$6:$C$873,$A165,Councils!$G$6:$G$816)*0.7,0)</f>
        <v>1</v>
      </c>
      <c r="H165">
        <f ca="1">ROUND(SUMIF(Councils!$C$6:$C$873,$A165,Councils!$H$6:$H$816)*0.7,0)</f>
        <v>0</v>
      </c>
      <c r="I165">
        <f ca="1">ROUND(SUMIF(Councils!$C$6:$C$873,$A165,Councils!$I$6:$I$816)*0.7,0)</f>
        <v>1</v>
      </c>
      <c r="J165">
        <f ca="1">ROUND(SUMIF(Councils!$C$6:$C$873,$A165,Councils!$J$6:$J$816)*0.7,0)</f>
        <v>13</v>
      </c>
      <c r="K165">
        <f ca="1">ROUND(SUMIF(Councils!$C$6:$C$873,$A165,Councils!$K$6:$K$816)*0.7,0)</f>
        <v>0</v>
      </c>
      <c r="L165">
        <f ca="1">ROUND(SUMIF(Councils!$C$6:$C$873,$A165,Councils!$L$6:$L$816)*0.7,0)</f>
        <v>13</v>
      </c>
      <c r="M165" s="63">
        <f t="shared" ca="1" si="6"/>
        <v>0.72222222222222221</v>
      </c>
      <c r="N165">
        <f t="shared" ca="1" si="5"/>
        <v>37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ROUND(SUMIF(Councils!$C$6:$C$873,$A166,Councils!$E$6:$E$873),0)</f>
        <v>26</v>
      </c>
      <c r="F166">
        <f ca="1">ROUND(SUMIF(Councils!$C$6:$C$873,$A166,Councils!$F$6:$F$816)*0.7,0)</f>
        <v>4</v>
      </c>
      <c r="G166">
        <f ca="1">ROUND(SUMIF(Councils!$C$6:$C$873,$A166,Councils!$G$6:$G$816)*0.7,0)</f>
        <v>0</v>
      </c>
      <c r="H166">
        <f ca="1">ROUND(SUMIF(Councils!$C$6:$C$873,$A166,Councils!$H$6:$H$816)*0.7,0)</f>
        <v>0</v>
      </c>
      <c r="I166">
        <f ca="1">ROUND(SUMIF(Councils!$C$6:$C$873,$A166,Councils!$I$6:$I$816)*0.7,0)</f>
        <v>0</v>
      </c>
      <c r="J166">
        <f ca="1">ROUND(SUMIF(Councils!$C$6:$C$873,$A166,Councils!$J$6:$J$816)*0.7,0)</f>
        <v>0</v>
      </c>
      <c r="K166">
        <f ca="1">ROUND(SUMIF(Councils!$C$6:$C$873,$A166,Councils!$K$6:$K$816)*0.7,0)</f>
        <v>0</v>
      </c>
      <c r="L166">
        <f ca="1">ROUND(SUMIF(Councils!$C$6:$C$873,$A166,Councils!$L$6:$L$816)*0.7,0)</f>
        <v>0</v>
      </c>
      <c r="M166" s="63">
        <f t="shared" ca="1" si="6"/>
        <v>0</v>
      </c>
      <c r="N166">
        <f t="shared" ca="1" si="5"/>
        <v>193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ROUND(SUMIF(Councils!$C$6:$C$873,$A167,Councils!$E$6:$E$873),0)</f>
        <v>187</v>
      </c>
      <c r="F167">
        <f ca="1">ROUND(SUMIF(Councils!$C$6:$C$873,$A167,Councils!$F$6:$F$816)*0.7,0)</f>
        <v>14</v>
      </c>
      <c r="G167">
        <f ca="1">ROUND(SUMIF(Councils!$C$6:$C$873,$A167,Councils!$G$6:$G$816)*0.7,0)</f>
        <v>0</v>
      </c>
      <c r="H167">
        <f ca="1">ROUND(SUMIF(Councils!$C$6:$C$873,$A167,Councils!$H$6:$H$816)*0.7,0)</f>
        <v>0</v>
      </c>
      <c r="I167">
        <f ca="1">ROUND(SUMIF(Councils!$C$6:$C$873,$A167,Councils!$I$6:$I$816)*0.7,0)</f>
        <v>0</v>
      </c>
      <c r="J167">
        <f ca="1">ROUND(SUMIF(Councils!$C$6:$C$873,$A167,Councils!$J$6:$J$816)*0.7,0)</f>
        <v>4</v>
      </c>
      <c r="K167">
        <f ca="1">ROUND(SUMIF(Councils!$C$6:$C$873,$A167,Councils!$K$6:$K$816)*0.7,0)</f>
        <v>0</v>
      </c>
      <c r="L167">
        <f ca="1">ROUND(SUMIF(Councils!$C$6:$C$873,$A167,Councils!$L$6:$L$816)*0.7,0)</f>
        <v>4</v>
      </c>
      <c r="M167" s="63">
        <f t="shared" ca="1" si="6"/>
        <v>0.2857142857142857</v>
      </c>
      <c r="N167">
        <f t="shared" ca="1" si="5"/>
        <v>124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ROUND(SUMIF(Councils!$C$6:$C$873,$A168,Councils!$E$6:$E$873),0)</f>
        <v>230</v>
      </c>
      <c r="F168">
        <f ca="1">ROUND(SUMIF(Councils!$C$6:$C$873,$A168,Councils!$F$6:$F$816)*0.7,0)</f>
        <v>12</v>
      </c>
      <c r="G168">
        <f ca="1">ROUND(SUMIF(Councils!$C$6:$C$873,$A168,Councils!$G$6:$G$816)*0.7,0)</f>
        <v>1</v>
      </c>
      <c r="H168">
        <f ca="1">ROUND(SUMIF(Councils!$C$6:$C$873,$A168,Councils!$H$6:$H$816)*0.7,0)</f>
        <v>0</v>
      </c>
      <c r="I168">
        <f ca="1">ROUND(SUMIF(Councils!$C$6:$C$873,$A168,Councils!$I$6:$I$816)*0.7,0)</f>
        <v>1</v>
      </c>
      <c r="J168">
        <f ca="1">ROUND(SUMIF(Councils!$C$6:$C$873,$A168,Councils!$J$6:$J$816)*0.7,0)</f>
        <v>6</v>
      </c>
      <c r="K168">
        <f ca="1">ROUND(SUMIF(Councils!$C$6:$C$873,$A168,Councils!$K$6:$K$816)*0.7,0)</f>
        <v>0</v>
      </c>
      <c r="L168">
        <f ca="1">ROUND(SUMIF(Councils!$C$6:$C$873,$A168,Councils!$L$6:$L$816)*0.7,0)</f>
        <v>6</v>
      </c>
      <c r="M168" s="63">
        <f t="shared" ca="1" si="6"/>
        <v>0.5</v>
      </c>
      <c r="N168">
        <f t="shared" ca="1" si="5"/>
        <v>72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ROUND(SUMIF(Councils!$C$6:$C$873,$A169,Councils!$E$6:$E$873),0)</f>
        <v>427</v>
      </c>
      <c r="F169">
        <f ca="1">ROUND(SUMIF(Councils!$C$6:$C$873,$A169,Councils!$F$6:$F$816)*0.7,0)</f>
        <v>20</v>
      </c>
      <c r="G169">
        <f ca="1">ROUND(SUMIF(Councils!$C$6:$C$873,$A169,Councils!$G$6:$G$816)*0.7,0)</f>
        <v>0</v>
      </c>
      <c r="H169">
        <f ca="1">ROUND(SUMIF(Councils!$C$6:$C$873,$A169,Councils!$H$6:$H$816)*0.7,0)</f>
        <v>0</v>
      </c>
      <c r="I169">
        <f ca="1">ROUND(SUMIF(Councils!$C$6:$C$873,$A169,Councils!$I$6:$I$816)*0.7,0)</f>
        <v>0</v>
      </c>
      <c r="J169">
        <f ca="1">ROUND(SUMIF(Councils!$C$6:$C$873,$A169,Councils!$J$6:$J$816)*0.7,0)</f>
        <v>4</v>
      </c>
      <c r="K169">
        <f ca="1">ROUND(SUMIF(Councils!$C$6:$C$873,$A169,Councils!$K$6:$K$816)*0.7,0)</f>
        <v>0</v>
      </c>
      <c r="L169">
        <f ca="1">ROUND(SUMIF(Councils!$C$6:$C$873,$A169,Councils!$L$6:$L$816)*0.7,0)</f>
        <v>4</v>
      </c>
      <c r="M169" s="63">
        <f t="shared" ca="1" si="6"/>
        <v>0.2</v>
      </c>
      <c r="N169">
        <f t="shared" ca="1" si="5"/>
        <v>155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ROUND(SUMIF(Councils!$C$6:$C$873,$A170,Councils!$E$6:$E$873),0)</f>
        <v>331</v>
      </c>
      <c r="F170">
        <f ca="1">ROUND(SUMIF(Councils!$C$6:$C$873,$A170,Councils!$F$6:$F$816)*0.7,0)</f>
        <v>14</v>
      </c>
      <c r="G170">
        <f ca="1">ROUND(SUMIF(Councils!$C$6:$C$873,$A170,Councils!$G$6:$G$816)*0.7,0)</f>
        <v>0</v>
      </c>
      <c r="H170">
        <f ca="1">ROUND(SUMIF(Councils!$C$6:$C$873,$A170,Councils!$H$6:$H$816)*0.7,0)</f>
        <v>0</v>
      </c>
      <c r="I170">
        <f ca="1">ROUND(SUMIF(Councils!$C$6:$C$873,$A170,Councils!$I$6:$I$816)*0.7,0)</f>
        <v>0</v>
      </c>
      <c r="J170">
        <f ca="1">ROUND(SUMIF(Councils!$C$6:$C$873,$A170,Councils!$J$6:$J$816)*0.7,0)</f>
        <v>3</v>
      </c>
      <c r="K170">
        <f ca="1">ROUND(SUMIF(Councils!$C$6:$C$873,$A170,Councils!$K$6:$K$816)*0.7,0)</f>
        <v>0</v>
      </c>
      <c r="L170">
        <f ca="1">ROUND(SUMIF(Councils!$C$6:$C$873,$A170,Councils!$L$6:$L$816)*0.7,0)</f>
        <v>3</v>
      </c>
      <c r="M170" s="63">
        <f t="shared" ca="1" si="6"/>
        <v>0.21428571428571427</v>
      </c>
      <c r="N170">
        <f t="shared" ca="1" si="5"/>
        <v>148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ROUND(SUMIF(Councils!$C$6:$C$873,$A171,Councils!$E$6:$E$873),0)</f>
        <v>907</v>
      </c>
      <c r="F171">
        <f ca="1">ROUND(SUMIF(Councils!$C$6:$C$873,$A171,Councils!$F$6:$F$816)*0.7,0)</f>
        <v>30</v>
      </c>
      <c r="G171">
        <f ca="1">ROUND(SUMIF(Councils!$C$6:$C$873,$A171,Councils!$G$6:$G$816)*0.7,0)</f>
        <v>3</v>
      </c>
      <c r="H171">
        <f ca="1">ROUND(SUMIF(Councils!$C$6:$C$873,$A171,Councils!$H$6:$H$816)*0.7,0)</f>
        <v>0</v>
      </c>
      <c r="I171">
        <f ca="1">ROUND(SUMIF(Councils!$C$6:$C$873,$A171,Councils!$I$6:$I$816)*0.7,0)</f>
        <v>3</v>
      </c>
      <c r="J171">
        <f ca="1">ROUND(SUMIF(Councils!$C$6:$C$873,$A171,Councils!$J$6:$J$816)*0.7,0)</f>
        <v>13</v>
      </c>
      <c r="K171">
        <f ca="1">ROUND(SUMIF(Councils!$C$6:$C$873,$A171,Councils!$K$6:$K$816)*0.7,0)</f>
        <v>0</v>
      </c>
      <c r="L171">
        <f ca="1">ROUND(SUMIF(Councils!$C$6:$C$873,$A171,Councils!$L$6:$L$816)*0.7,0)</f>
        <v>13</v>
      </c>
      <c r="M171" s="63">
        <f t="shared" ca="1" si="6"/>
        <v>0.43333333333333335</v>
      </c>
      <c r="N171">
        <f t="shared" ca="1" si="5"/>
        <v>92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ROUND(SUMIF(Councils!$C$6:$C$873,$A172,Councils!$E$6:$E$873),0)</f>
        <v>651</v>
      </c>
      <c r="F172">
        <f ca="1">ROUND(SUMIF(Councils!$C$6:$C$873,$A172,Councils!$F$6:$F$816)*0.7,0)</f>
        <v>26</v>
      </c>
      <c r="G172">
        <f ca="1">ROUND(SUMIF(Councils!$C$6:$C$873,$A172,Councils!$G$6:$G$816)*0.7,0)</f>
        <v>0</v>
      </c>
      <c r="H172">
        <f ca="1">ROUND(SUMIF(Councils!$C$6:$C$873,$A172,Councils!$H$6:$H$816)*0.7,0)</f>
        <v>0</v>
      </c>
      <c r="I172">
        <f ca="1">ROUND(SUMIF(Councils!$C$6:$C$873,$A172,Councils!$I$6:$I$816)*0.7,0)</f>
        <v>0</v>
      </c>
      <c r="J172">
        <f ca="1">ROUND(SUMIF(Councils!$C$6:$C$873,$A172,Councils!$J$6:$J$816)*0.7,0)</f>
        <v>1</v>
      </c>
      <c r="K172">
        <f ca="1">ROUND(SUMIF(Councils!$C$6:$C$873,$A172,Councils!$K$6:$K$816)*0.7,0)</f>
        <v>0</v>
      </c>
      <c r="L172">
        <f ca="1">ROUND(SUMIF(Councils!$C$6:$C$873,$A172,Councils!$L$6:$L$816)*0.7,0)</f>
        <v>1</v>
      </c>
      <c r="M172" s="63">
        <f t="shared" ca="1" si="6"/>
        <v>3.8461538461538464E-2</v>
      </c>
      <c r="N172">
        <f t="shared" ca="1" si="5"/>
        <v>192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ROUND(SUMIF(Councils!$C$6:$C$873,$A173,Councils!$E$6:$E$873),0)</f>
        <v>811</v>
      </c>
      <c r="F173">
        <f ca="1">ROUND(SUMIF(Councils!$C$6:$C$873,$A173,Councils!$F$6:$F$816)*0.7,0)</f>
        <v>32</v>
      </c>
      <c r="G173">
        <f ca="1">ROUND(SUMIF(Councils!$C$6:$C$873,$A173,Councils!$G$6:$G$816)*0.7,0)</f>
        <v>0</v>
      </c>
      <c r="H173">
        <f ca="1">ROUND(SUMIF(Councils!$C$6:$C$873,$A173,Councils!$H$6:$H$816)*0.7,0)</f>
        <v>0</v>
      </c>
      <c r="I173">
        <f ca="1">ROUND(SUMIF(Councils!$C$6:$C$873,$A173,Councils!$I$6:$I$816)*0.7,0)</f>
        <v>0</v>
      </c>
      <c r="J173">
        <f ca="1">ROUND(SUMIF(Councils!$C$6:$C$873,$A173,Councils!$J$6:$J$816)*0.7,0)</f>
        <v>5</v>
      </c>
      <c r="K173">
        <f ca="1">ROUND(SUMIF(Councils!$C$6:$C$873,$A173,Councils!$K$6:$K$816)*0.7,0)</f>
        <v>0</v>
      </c>
      <c r="L173">
        <f ca="1">ROUND(SUMIF(Councils!$C$6:$C$873,$A173,Councils!$L$6:$L$816)*0.7,0)</f>
        <v>5</v>
      </c>
      <c r="M173" s="63">
        <f t="shared" ref="M173:M174" ca="1" si="7">IFERROR(L173/F173,0)</f>
        <v>0.15625</v>
      </c>
      <c r="N173">
        <f t="shared" ca="1" si="5"/>
        <v>170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ROUND(SUMIF(Councils!$C$6:$C$873,$A174,Councils!$E$6:$E$873),0)</f>
        <v>1161</v>
      </c>
      <c r="F174">
        <f ca="1">ROUND(SUMIF(Councils!$C$6:$C$873,$A174,Councils!$F$6:$F$816)*0.7,0)</f>
        <v>32</v>
      </c>
      <c r="G174">
        <f ca="1">ROUND(SUMIF(Councils!$C$6:$C$873,$A174,Councils!$G$6:$G$816)*0.7,0)</f>
        <v>0</v>
      </c>
      <c r="H174">
        <f ca="1">ROUND(SUMIF(Councils!$C$6:$C$873,$A174,Councils!$H$6:$H$816)*0.7,0)</f>
        <v>0</v>
      </c>
      <c r="I174">
        <f ca="1">ROUND(SUMIF(Councils!$C$6:$C$873,$A174,Councils!$I$6:$I$816)*0.7,0)</f>
        <v>0</v>
      </c>
      <c r="J174">
        <f ca="1">ROUND(SUMIF(Councils!$C$6:$C$873,$A174,Councils!$J$6:$J$816)*0.7,0)</f>
        <v>5</v>
      </c>
      <c r="K174">
        <f ca="1">ROUND(SUMIF(Councils!$C$6:$C$873,$A174,Councils!$K$6:$K$816)*0.7,0)</f>
        <v>0</v>
      </c>
      <c r="L174">
        <f ca="1">ROUND(SUMIF(Councils!$C$6:$C$873,$A174,Councils!$L$6:$L$816)*0.7,0)</f>
        <v>5</v>
      </c>
      <c r="M174" s="63">
        <f t="shared" ca="1" si="7"/>
        <v>0.15625</v>
      </c>
      <c r="N174">
        <f t="shared" ca="1" si="5"/>
        <v>170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ROUND(SUMIF(Councils!$C$6:$C$873,$A175,Councils!$E$6:$E$873),0)</f>
        <v>487</v>
      </c>
      <c r="F175">
        <f ca="1">ROUND(SUMIF(Councils!$C$6:$C$873,$A175,Councils!$F$6:$F$816)*0.7,0)</f>
        <v>21</v>
      </c>
      <c r="G175">
        <f ca="1">ROUND(SUMIF(Councils!$C$6:$C$873,$A175,Councils!$G$6:$G$816)*0.7,0)</f>
        <v>0</v>
      </c>
      <c r="H175">
        <f ca="1">ROUND(SUMIF(Councils!$C$6:$C$873,$A175,Councils!$H$6:$H$816)*0.7,0)</f>
        <v>0</v>
      </c>
      <c r="I175">
        <f ca="1">ROUND(SUMIF(Councils!$C$6:$C$873,$A175,Councils!$I$6:$I$816)*0.7,0)</f>
        <v>0</v>
      </c>
      <c r="J175">
        <f ca="1">ROUND(SUMIF(Councils!$C$6:$C$873,$A175,Councils!$J$6:$J$816)*0.7,0)</f>
        <v>4</v>
      </c>
      <c r="K175">
        <f ca="1">ROUND(SUMIF(Councils!$C$6:$C$873,$A175,Councils!$K$6:$K$816)*0.7,0)</f>
        <v>0</v>
      </c>
      <c r="L175">
        <f ca="1">ROUND(SUMIF(Councils!$C$6:$C$873,$A175,Councils!$L$6:$L$816)*0.7,0)</f>
        <v>4</v>
      </c>
      <c r="M175" s="63">
        <f t="shared" ca="1" si="6"/>
        <v>0.19047619047619047</v>
      </c>
      <c r="N175">
        <f t="shared" ca="1" si="5"/>
        <v>162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ROUND(SUMIF(Councils!$C$6:$C$873,$A176,Councils!$E$6:$E$873),0)</f>
        <v>1011</v>
      </c>
      <c r="F176">
        <f ca="1">ROUND(SUMIF(Councils!$C$6:$C$873,$A176,Councils!$F$6:$F$816)*0.7,0)</f>
        <v>33</v>
      </c>
      <c r="G176">
        <f ca="1">ROUND(SUMIF(Councils!$C$6:$C$873,$A176,Councils!$G$6:$G$816)*0.7,0)</f>
        <v>1</v>
      </c>
      <c r="H176">
        <f ca="1">ROUND(SUMIF(Councils!$C$6:$C$873,$A176,Councils!$H$6:$H$816)*0.7,0)</f>
        <v>0</v>
      </c>
      <c r="I176">
        <f ca="1">ROUND(SUMIF(Councils!$C$6:$C$873,$A176,Councils!$I$6:$I$816)*0.7,0)</f>
        <v>1</v>
      </c>
      <c r="J176">
        <f ca="1">ROUND(SUMIF(Councils!$C$6:$C$873,$A176,Councils!$J$6:$J$816)*0.7,0)</f>
        <v>11</v>
      </c>
      <c r="K176">
        <f ca="1">ROUND(SUMIF(Councils!$C$6:$C$873,$A176,Councils!$K$6:$K$816)*0.7,0)</f>
        <v>0</v>
      </c>
      <c r="L176">
        <f ca="1">ROUND(SUMIF(Councils!$C$6:$C$873,$A176,Councils!$L$6:$L$816)*0.7,0)</f>
        <v>11</v>
      </c>
      <c r="M176" s="63">
        <f t="shared" ca="1" si="6"/>
        <v>0.33333333333333331</v>
      </c>
      <c r="N176">
        <f t="shared" ca="1" si="5"/>
        <v>116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ROUND(SUMIF(Councils!$C$6:$C$873,$A177,Councils!$E$6:$E$873),0)</f>
        <v>551</v>
      </c>
      <c r="F177">
        <f ca="1">ROUND(SUMIF(Councils!$C$6:$C$873,$A177,Councils!$F$6:$F$816)*0.7,0)</f>
        <v>29</v>
      </c>
      <c r="G177">
        <f ca="1">ROUND(SUMIF(Councils!$C$6:$C$873,$A177,Councils!$G$6:$G$816)*0.7,0)</f>
        <v>1</v>
      </c>
      <c r="H177">
        <f ca="1">ROUND(SUMIF(Councils!$C$6:$C$873,$A177,Councils!$H$6:$H$816)*0.7,0)</f>
        <v>0</v>
      </c>
      <c r="I177">
        <f ca="1">ROUND(SUMIF(Councils!$C$6:$C$873,$A177,Councils!$I$6:$I$816)*0.7,0)</f>
        <v>1</v>
      </c>
      <c r="J177">
        <f ca="1">ROUND(SUMIF(Councils!$C$6:$C$873,$A177,Councils!$J$6:$J$816)*0.7,0)</f>
        <v>11</v>
      </c>
      <c r="K177">
        <f ca="1">ROUND(SUMIF(Councils!$C$6:$C$873,$A177,Councils!$K$6:$K$816)*0.7,0)</f>
        <v>0</v>
      </c>
      <c r="L177">
        <f ca="1">ROUND(SUMIF(Councils!$C$6:$C$873,$A177,Councils!$L$6:$L$816)*0.7,0)</f>
        <v>11</v>
      </c>
      <c r="M177" s="63">
        <f t="shared" ca="1" si="6"/>
        <v>0.37931034482758619</v>
      </c>
      <c r="N177">
        <f t="shared" ca="1" si="5"/>
        <v>109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ROUND(SUMIF(Councils!$C$6:$C$873,$A178,Councils!$E$6:$E$873),0)</f>
        <v>125</v>
      </c>
      <c r="F178">
        <f ca="1">ROUND(SUMIF(Councils!$C$6:$C$873,$A178,Councils!$F$6:$F$816)*0.7,0)</f>
        <v>11</v>
      </c>
      <c r="G178">
        <f ca="1">ROUND(SUMIF(Councils!$C$6:$C$873,$A178,Councils!$G$6:$G$816)*0.7,0)</f>
        <v>1</v>
      </c>
      <c r="H178">
        <f ca="1">ROUND(SUMIF(Councils!$C$6:$C$873,$A178,Councils!$H$6:$H$816)*0.7,0)</f>
        <v>0</v>
      </c>
      <c r="I178">
        <f ca="1">ROUND(SUMIF(Councils!$C$6:$C$873,$A178,Councils!$I$6:$I$816)*0.7,0)</f>
        <v>1</v>
      </c>
      <c r="J178">
        <f ca="1">ROUND(SUMIF(Councils!$C$6:$C$873,$A178,Councils!$J$6:$J$816)*0.7,0)</f>
        <v>6</v>
      </c>
      <c r="K178">
        <f ca="1">ROUND(SUMIF(Councils!$C$6:$C$873,$A178,Councils!$K$6:$K$816)*0.7,0)</f>
        <v>0</v>
      </c>
      <c r="L178">
        <f ca="1">ROUND(SUMIF(Councils!$C$6:$C$873,$A178,Councils!$L$6:$L$816)*0.7,0)</f>
        <v>6</v>
      </c>
      <c r="M178" s="63">
        <f t="shared" ca="1" si="6"/>
        <v>0.54545454545454541</v>
      </c>
      <c r="N178">
        <f t="shared" ca="1" si="5"/>
        <v>62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ROUND(SUMIF(Councils!$C$6:$C$873,$A179,Councils!$E$6:$E$873),0)</f>
        <v>307</v>
      </c>
      <c r="F179">
        <f ca="1">ROUND(SUMIF(Councils!$C$6:$C$873,$A179,Councils!$F$6:$F$816)*0.7,0)</f>
        <v>14</v>
      </c>
      <c r="G179">
        <f ca="1">ROUND(SUMIF(Councils!$C$6:$C$873,$A179,Councils!$G$6:$G$816)*0.7,0)</f>
        <v>0</v>
      </c>
      <c r="H179">
        <f ca="1">ROUND(SUMIF(Councils!$C$6:$C$873,$A179,Councils!$H$6:$H$816)*0.7,0)</f>
        <v>0</v>
      </c>
      <c r="I179">
        <f ca="1">ROUND(SUMIF(Councils!$C$6:$C$873,$A179,Councils!$I$6:$I$816)*0.7,0)</f>
        <v>0</v>
      </c>
      <c r="J179">
        <f ca="1">ROUND(SUMIF(Councils!$C$6:$C$873,$A179,Councils!$J$6:$J$816)*0.7,0)</f>
        <v>4</v>
      </c>
      <c r="K179">
        <f ca="1">ROUND(SUMIF(Councils!$C$6:$C$873,$A179,Councils!$K$6:$K$816)*0.7,0)</f>
        <v>0</v>
      </c>
      <c r="L179">
        <f ca="1">ROUND(SUMIF(Councils!$C$6:$C$873,$A179,Councils!$L$6:$L$816)*0.7,0)</f>
        <v>4</v>
      </c>
      <c r="M179" s="63">
        <f t="shared" ca="1" si="6"/>
        <v>0.2857142857142857</v>
      </c>
      <c r="N179">
        <f t="shared" ca="1" si="5"/>
        <v>124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ROUND(SUMIF(Councils!$C$6:$C$873,$A180,Councils!$E$6:$E$873),0)</f>
        <v>383</v>
      </c>
      <c r="F180">
        <f ca="1">ROUND(SUMIF(Councils!$C$6:$C$873,$A180,Councils!$F$6:$F$816)*0.7,0)</f>
        <v>20</v>
      </c>
      <c r="G180">
        <f ca="1">ROUND(SUMIF(Councils!$C$6:$C$873,$A180,Councils!$G$6:$G$816)*0.7,0)</f>
        <v>1</v>
      </c>
      <c r="H180">
        <f ca="1">ROUND(SUMIF(Councils!$C$6:$C$873,$A180,Councils!$H$6:$H$816)*0.7,0)</f>
        <v>0</v>
      </c>
      <c r="I180">
        <f ca="1">ROUND(SUMIF(Councils!$C$6:$C$873,$A180,Councils!$I$6:$I$816)*0.7,0)</f>
        <v>1</v>
      </c>
      <c r="J180">
        <f ca="1">ROUND(SUMIF(Councils!$C$6:$C$873,$A180,Councils!$J$6:$J$816)*0.7,0)</f>
        <v>7</v>
      </c>
      <c r="K180">
        <f ca="1">ROUND(SUMIF(Councils!$C$6:$C$873,$A180,Councils!$K$6:$K$816)*0.7,0)</f>
        <v>0</v>
      </c>
      <c r="L180">
        <f ca="1">ROUND(SUMIF(Councils!$C$6:$C$873,$A180,Councils!$L$6:$L$816)*0.7,0)</f>
        <v>7</v>
      </c>
      <c r="M180" s="63">
        <f t="shared" ca="1" si="6"/>
        <v>0.35</v>
      </c>
      <c r="N180">
        <f t="shared" ca="1" si="5"/>
        <v>115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ROUND(SUMIF(Councils!$C$6:$C$873,$A181,Councils!$E$6:$E$873),0)</f>
        <v>162</v>
      </c>
      <c r="F181">
        <f ca="1">ROUND(SUMIF(Councils!$C$6:$C$873,$A181,Councils!$F$6:$F$816)*0.7,0)</f>
        <v>7</v>
      </c>
      <c r="G181">
        <f ca="1">ROUND(SUMIF(Councils!$C$6:$C$873,$A181,Councils!$G$6:$G$816)*0.7,0)</f>
        <v>0</v>
      </c>
      <c r="H181">
        <f ca="1">ROUND(SUMIF(Councils!$C$6:$C$873,$A181,Councils!$H$6:$H$816)*0.7,0)</f>
        <v>0</v>
      </c>
      <c r="I181">
        <f ca="1">ROUND(SUMIF(Councils!$C$6:$C$873,$A181,Councils!$I$6:$I$816)*0.7,0)</f>
        <v>0</v>
      </c>
      <c r="J181">
        <f ca="1">ROUND(SUMIF(Councils!$C$6:$C$873,$A181,Councils!$J$6:$J$816)*0.7,0)</f>
        <v>0</v>
      </c>
      <c r="K181">
        <f ca="1">ROUND(SUMIF(Councils!$C$6:$C$873,$A181,Councils!$K$6:$K$816)*0.7,0)</f>
        <v>0</v>
      </c>
      <c r="L181">
        <f ca="1">ROUND(SUMIF(Councils!$C$6:$C$873,$A181,Councils!$L$6:$L$816)*0.7,0)</f>
        <v>0</v>
      </c>
      <c r="M181" s="63">
        <f t="shared" ca="1" si="6"/>
        <v>0</v>
      </c>
      <c r="N181">
        <f t="shared" ca="1" si="5"/>
        <v>193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ROUND(SUMIF(Councils!$C$6:$C$873,$A182,Councils!$E$6:$E$873),0)</f>
        <v>234</v>
      </c>
      <c r="F182">
        <f ca="1">ROUND(SUMIF(Councils!$C$6:$C$873,$A182,Councils!$F$6:$F$816)*0.7,0)</f>
        <v>15</v>
      </c>
      <c r="G182">
        <f ca="1">ROUND(SUMIF(Councils!$C$6:$C$873,$A182,Councils!$G$6:$G$816)*0.7,0)</f>
        <v>0</v>
      </c>
      <c r="H182">
        <f ca="1">ROUND(SUMIF(Councils!$C$6:$C$873,$A182,Councils!$H$6:$H$816)*0.7,0)</f>
        <v>0</v>
      </c>
      <c r="I182">
        <f ca="1">ROUND(SUMIF(Councils!$C$6:$C$873,$A182,Councils!$I$6:$I$816)*0.7,0)</f>
        <v>0</v>
      </c>
      <c r="J182">
        <f ca="1">ROUND(SUMIF(Councils!$C$6:$C$873,$A182,Councils!$J$6:$J$816)*0.7,0)</f>
        <v>2</v>
      </c>
      <c r="K182">
        <f ca="1">ROUND(SUMIF(Councils!$C$6:$C$873,$A182,Councils!$K$6:$K$816)*0.7,0)</f>
        <v>0</v>
      </c>
      <c r="L182">
        <f ca="1">ROUND(SUMIF(Councils!$C$6:$C$873,$A182,Councils!$L$6:$L$816)*0.7,0)</f>
        <v>2</v>
      </c>
      <c r="M182" s="63">
        <f t="shared" ca="1" si="6"/>
        <v>0.13333333333333333</v>
      </c>
      <c r="N182">
        <f t="shared" ca="1" si="5"/>
        <v>174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ROUND(SUMIF(Councils!$C$6:$C$873,$A183,Councils!$E$6:$E$873),0)</f>
        <v>76</v>
      </c>
      <c r="F183">
        <f ca="1">ROUND(SUMIF(Councils!$C$6:$C$873,$A183,Councils!$F$6:$F$816)*0.7,0)</f>
        <v>7</v>
      </c>
      <c r="G183">
        <f ca="1">ROUND(SUMIF(Councils!$C$6:$C$873,$A183,Councils!$G$6:$G$816)*0.7,0)</f>
        <v>0</v>
      </c>
      <c r="H183">
        <f ca="1">ROUND(SUMIF(Councils!$C$6:$C$873,$A183,Councils!$H$6:$H$816)*0.7,0)</f>
        <v>0</v>
      </c>
      <c r="I183">
        <f ca="1">ROUND(SUMIF(Councils!$C$6:$C$873,$A183,Councils!$I$6:$I$816)*0.7,0)</f>
        <v>0</v>
      </c>
      <c r="J183">
        <f ca="1">ROUND(SUMIF(Councils!$C$6:$C$873,$A183,Councils!$J$6:$J$816)*0.7,0)</f>
        <v>0</v>
      </c>
      <c r="K183">
        <f ca="1">ROUND(SUMIF(Councils!$C$6:$C$873,$A183,Councils!$K$6:$K$816)*0.7,0)</f>
        <v>0</v>
      </c>
      <c r="L183">
        <f ca="1">ROUND(SUMIF(Councils!$C$6:$C$873,$A183,Councils!$L$6:$L$816)*0.7,0)</f>
        <v>0</v>
      </c>
      <c r="M183" s="63">
        <f t="shared" ca="1" si="6"/>
        <v>0</v>
      </c>
      <c r="N183">
        <f t="shared" ca="1" si="5"/>
        <v>193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ROUND(SUMIF(Councils!$C$6:$C$873,$A184,Councils!$E$6:$E$873),0)</f>
        <v>445</v>
      </c>
      <c r="F184">
        <f ca="1">ROUND(SUMIF(Councils!$C$6:$C$873,$A184,Councils!$F$6:$F$816)*0.7,0)</f>
        <v>20</v>
      </c>
      <c r="G184">
        <f ca="1">ROUND(SUMIF(Councils!$C$6:$C$873,$A184,Councils!$G$6:$G$816)*0.7,0)</f>
        <v>1</v>
      </c>
      <c r="H184">
        <f ca="1">ROUND(SUMIF(Councils!$C$6:$C$873,$A184,Councils!$H$6:$H$816)*0.7,0)</f>
        <v>0</v>
      </c>
      <c r="I184">
        <f ca="1">ROUND(SUMIF(Councils!$C$6:$C$873,$A184,Councils!$I$6:$I$816)*0.7,0)</f>
        <v>1</v>
      </c>
      <c r="J184">
        <f ca="1">ROUND(SUMIF(Councils!$C$6:$C$873,$A184,Councils!$J$6:$J$816)*0.7,0)</f>
        <v>8</v>
      </c>
      <c r="K184">
        <f ca="1">ROUND(SUMIF(Councils!$C$6:$C$873,$A184,Councils!$K$6:$K$816)*0.7,0)</f>
        <v>0</v>
      </c>
      <c r="L184">
        <f ca="1">ROUND(SUMIF(Councils!$C$6:$C$873,$A184,Councils!$L$6:$L$816)*0.7,0)</f>
        <v>8</v>
      </c>
      <c r="M184" s="63">
        <f t="shared" ca="1" si="6"/>
        <v>0.4</v>
      </c>
      <c r="N184">
        <f t="shared" ca="1" si="5"/>
        <v>103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ROUND(SUMIF(Councils!$C$6:$C$873,$A185,Councils!$E$6:$E$873),0)</f>
        <v>289</v>
      </c>
      <c r="F185">
        <f ca="1">ROUND(SUMIF(Councils!$C$6:$C$873,$A185,Councils!$F$6:$F$816)*0.7,0)</f>
        <v>15</v>
      </c>
      <c r="G185">
        <f ca="1">ROUND(SUMIF(Councils!$C$6:$C$873,$A185,Councils!$G$6:$G$816)*0.7,0)</f>
        <v>1</v>
      </c>
      <c r="H185">
        <f ca="1">ROUND(SUMIF(Councils!$C$6:$C$873,$A185,Councils!$H$6:$H$816)*0.7,0)</f>
        <v>0</v>
      </c>
      <c r="I185">
        <f ca="1">ROUND(SUMIF(Councils!$C$6:$C$873,$A185,Councils!$I$6:$I$816)*0.7,0)</f>
        <v>1</v>
      </c>
      <c r="J185">
        <f ca="1">ROUND(SUMIF(Councils!$C$6:$C$873,$A185,Councils!$J$6:$J$816)*0.7,0)</f>
        <v>7</v>
      </c>
      <c r="K185">
        <f ca="1">ROUND(SUMIF(Councils!$C$6:$C$873,$A185,Councils!$K$6:$K$816)*0.7,0)</f>
        <v>0</v>
      </c>
      <c r="L185">
        <f ca="1">ROUND(SUMIF(Councils!$C$6:$C$873,$A185,Councils!$L$6:$L$816)*0.7,0)</f>
        <v>7</v>
      </c>
      <c r="M185" s="63">
        <f t="shared" ca="1" si="6"/>
        <v>0.46666666666666667</v>
      </c>
      <c r="N185">
        <f t="shared" ca="1" si="5"/>
        <v>78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ROUND(SUMIF(Councils!$C$6:$C$873,$A186,Councils!$E$6:$E$873),0)</f>
        <v>390</v>
      </c>
      <c r="F186">
        <f ca="1">ROUND(SUMIF(Councils!$C$6:$C$873,$A186,Councils!$F$6:$F$816)*0.7,0)</f>
        <v>18</v>
      </c>
      <c r="G186">
        <f ca="1">ROUND(SUMIF(Councils!$C$6:$C$873,$A186,Councils!$G$6:$G$816)*0.7,0)</f>
        <v>0</v>
      </c>
      <c r="H186">
        <f ca="1">ROUND(SUMIF(Councils!$C$6:$C$873,$A186,Councils!$H$6:$H$816)*0.7,0)</f>
        <v>0</v>
      </c>
      <c r="I186">
        <f ca="1">ROUND(SUMIF(Councils!$C$6:$C$873,$A186,Councils!$I$6:$I$816)*0.7,0)</f>
        <v>0</v>
      </c>
      <c r="J186">
        <f ca="1">ROUND(SUMIF(Councils!$C$6:$C$873,$A186,Councils!$J$6:$J$816)*0.7,0)</f>
        <v>8</v>
      </c>
      <c r="K186">
        <f ca="1">ROUND(SUMIF(Councils!$C$6:$C$873,$A186,Councils!$K$6:$K$816)*0.7,0)</f>
        <v>0</v>
      </c>
      <c r="L186">
        <f ca="1">ROUND(SUMIF(Councils!$C$6:$C$873,$A186,Councils!$L$6:$L$816)*0.7,0)</f>
        <v>8</v>
      </c>
      <c r="M186" s="63">
        <f t="shared" ca="1" si="6"/>
        <v>0.44444444444444442</v>
      </c>
      <c r="N186">
        <f t="shared" ca="1" si="5"/>
        <v>88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ROUND(SUMIF(Councils!$C$6:$C$873,$A187,Councils!$E$6:$E$873),0)</f>
        <v>371</v>
      </c>
      <c r="F187">
        <f ca="1">ROUND(SUMIF(Councils!$C$6:$C$873,$A187,Councils!$F$6:$F$816)*0.7,0)</f>
        <v>18</v>
      </c>
      <c r="G187">
        <f ca="1">ROUND(SUMIF(Councils!$C$6:$C$873,$A187,Councils!$G$6:$G$816)*0.7,0)</f>
        <v>1</v>
      </c>
      <c r="H187">
        <f ca="1">ROUND(SUMIF(Councils!$C$6:$C$873,$A187,Councils!$H$6:$H$816)*0.7,0)</f>
        <v>0</v>
      </c>
      <c r="I187">
        <f ca="1">ROUND(SUMIF(Councils!$C$6:$C$873,$A187,Councils!$I$6:$I$816)*0.7,0)</f>
        <v>1</v>
      </c>
      <c r="J187">
        <f ca="1">ROUND(SUMIF(Councils!$C$6:$C$873,$A187,Councils!$J$6:$J$816)*0.7,0)</f>
        <v>8</v>
      </c>
      <c r="K187">
        <f ca="1">ROUND(SUMIF(Councils!$C$6:$C$873,$A187,Councils!$K$6:$K$816)*0.7,0)</f>
        <v>0</v>
      </c>
      <c r="L187">
        <f ca="1">ROUND(SUMIF(Councils!$C$6:$C$873,$A187,Councils!$L$6:$L$816)*0.7,0)</f>
        <v>8</v>
      </c>
      <c r="M187" s="63">
        <f t="shared" ca="1" si="6"/>
        <v>0.44444444444444442</v>
      </c>
      <c r="N187">
        <f t="shared" ca="1" si="5"/>
        <v>88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ROUND(SUMIF(Councils!$C$6:$C$873,$A188,Councils!$E$6:$E$873),0)</f>
        <v>113</v>
      </c>
      <c r="F188">
        <f ca="1">ROUND(SUMIF(Councils!$C$6:$C$873,$A188,Councils!$F$6:$F$816)*0.7,0)</f>
        <v>11</v>
      </c>
      <c r="G188">
        <f ca="1">ROUND(SUMIF(Councils!$C$6:$C$873,$A188,Councils!$G$6:$G$816)*0.7,0)</f>
        <v>1</v>
      </c>
      <c r="H188">
        <f ca="1">ROUND(SUMIF(Councils!$C$6:$C$873,$A188,Councils!$H$6:$H$816)*0.7,0)</f>
        <v>0</v>
      </c>
      <c r="I188">
        <f ca="1">ROUND(SUMIF(Councils!$C$6:$C$873,$A188,Councils!$I$6:$I$816)*0.7,0)</f>
        <v>1</v>
      </c>
      <c r="J188">
        <f ca="1">ROUND(SUMIF(Councils!$C$6:$C$873,$A188,Councils!$J$6:$J$816)*0.7,0)</f>
        <v>3</v>
      </c>
      <c r="K188">
        <f ca="1">ROUND(SUMIF(Councils!$C$6:$C$873,$A188,Councils!$K$6:$K$816)*0.7,0)</f>
        <v>0</v>
      </c>
      <c r="L188">
        <f ca="1">ROUND(SUMIF(Councils!$C$6:$C$873,$A188,Councils!$L$6:$L$816)*0.7,0)</f>
        <v>3</v>
      </c>
      <c r="M188" s="63">
        <f t="shared" ca="1" si="6"/>
        <v>0.27272727272727271</v>
      </c>
      <c r="N188">
        <f t="shared" ca="1" si="5"/>
        <v>137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ROUND(SUMIF(Councils!$C$6:$C$873,$A189,Councils!$E$6:$E$873),0)</f>
        <v>379</v>
      </c>
      <c r="F189">
        <f ca="1">ROUND(SUMIF(Councils!$C$6:$C$873,$A189,Councils!$F$6:$F$816)*0.7,0)</f>
        <v>18</v>
      </c>
      <c r="G189">
        <f ca="1">ROUND(SUMIF(Councils!$C$6:$C$873,$A189,Councils!$G$6:$G$816)*0.7,0)</f>
        <v>0</v>
      </c>
      <c r="H189">
        <f ca="1">ROUND(SUMIF(Councils!$C$6:$C$873,$A189,Councils!$H$6:$H$816)*0.7,0)</f>
        <v>0</v>
      </c>
      <c r="I189">
        <f ca="1">ROUND(SUMIF(Councils!$C$6:$C$873,$A189,Councils!$I$6:$I$816)*0.7,0)</f>
        <v>0</v>
      </c>
      <c r="J189">
        <f ca="1">ROUND(SUMIF(Councils!$C$6:$C$873,$A189,Councils!$J$6:$J$816)*0.7,0)</f>
        <v>1</v>
      </c>
      <c r="K189">
        <f ca="1">ROUND(SUMIF(Councils!$C$6:$C$873,$A189,Councils!$K$6:$K$816)*0.7,0)</f>
        <v>0</v>
      </c>
      <c r="L189">
        <f ca="1">ROUND(SUMIF(Councils!$C$6:$C$873,$A189,Councils!$L$6:$L$816)*0.7,0)</f>
        <v>1</v>
      </c>
      <c r="M189" s="63">
        <f t="shared" ca="1" si="6"/>
        <v>5.5555555555555552E-2</v>
      </c>
      <c r="N189">
        <f t="shared" ca="1" si="5"/>
        <v>189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ROUND(SUMIF(Councils!$C$6:$C$873,$A190,Councils!$E$6:$E$873),0)</f>
        <v>217</v>
      </c>
      <c r="F190">
        <f ca="1">ROUND(SUMIF(Councils!$C$6:$C$873,$A190,Councils!$F$6:$F$816)*0.7,0)</f>
        <v>14</v>
      </c>
      <c r="G190">
        <f ca="1">ROUND(SUMIF(Councils!$C$6:$C$873,$A190,Councils!$G$6:$G$816)*0.7,0)</f>
        <v>0</v>
      </c>
      <c r="H190">
        <f ca="1">ROUND(SUMIF(Councils!$C$6:$C$873,$A190,Councils!$H$6:$H$816)*0.7,0)</f>
        <v>0</v>
      </c>
      <c r="I190">
        <f ca="1">ROUND(SUMIF(Councils!$C$6:$C$873,$A190,Councils!$I$6:$I$816)*0.7,0)</f>
        <v>0</v>
      </c>
      <c r="J190">
        <f ca="1">ROUND(SUMIF(Councils!$C$6:$C$873,$A190,Councils!$J$6:$J$816)*0.7,0)</f>
        <v>4</v>
      </c>
      <c r="K190">
        <f ca="1">ROUND(SUMIF(Councils!$C$6:$C$873,$A190,Councils!$K$6:$K$816)*0.7,0)</f>
        <v>0</v>
      </c>
      <c r="L190">
        <f ca="1">ROUND(SUMIF(Councils!$C$6:$C$873,$A190,Councils!$L$6:$L$816)*0.7,0)</f>
        <v>4</v>
      </c>
      <c r="M190" s="63">
        <f t="shared" ca="1" si="6"/>
        <v>0.2857142857142857</v>
      </c>
      <c r="N190">
        <f t="shared" ca="1" si="5"/>
        <v>124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ROUND(SUMIF(Councils!$C$6:$C$873,$A191,Councils!$E$6:$E$873),0)</f>
        <v>175</v>
      </c>
      <c r="F191">
        <f ca="1">ROUND(SUMIF(Councils!$C$6:$C$873,$A191,Councils!$F$6:$F$816)*0.7,0)</f>
        <v>11</v>
      </c>
      <c r="G191">
        <f ca="1">ROUND(SUMIF(Councils!$C$6:$C$873,$A191,Councils!$G$6:$G$816)*0.7,0)</f>
        <v>0</v>
      </c>
      <c r="H191">
        <f ca="1">ROUND(SUMIF(Councils!$C$6:$C$873,$A191,Councils!$H$6:$H$816)*0.7,0)</f>
        <v>0</v>
      </c>
      <c r="I191">
        <f ca="1">ROUND(SUMIF(Councils!$C$6:$C$873,$A191,Councils!$I$6:$I$816)*0.7,0)</f>
        <v>0</v>
      </c>
      <c r="J191">
        <f ca="1">ROUND(SUMIF(Councils!$C$6:$C$873,$A191,Councils!$J$6:$J$816)*0.7,0)</f>
        <v>2</v>
      </c>
      <c r="K191">
        <f ca="1">ROUND(SUMIF(Councils!$C$6:$C$873,$A191,Councils!$K$6:$K$816)*0.7,0)</f>
        <v>0</v>
      </c>
      <c r="L191">
        <f ca="1">ROUND(SUMIF(Councils!$C$6:$C$873,$A191,Councils!$L$6:$L$816)*0.7,0)</f>
        <v>2</v>
      </c>
      <c r="M191" s="63">
        <f t="shared" ca="1" si="6"/>
        <v>0.18181818181818182</v>
      </c>
      <c r="N191">
        <f t="shared" ca="1" si="5"/>
        <v>164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ROUND(SUMIF(Councils!$C$6:$C$873,$A192,Councils!$E$6:$E$873),0)</f>
        <v>285</v>
      </c>
      <c r="F192">
        <f ca="1">ROUND(SUMIF(Councils!$C$6:$C$873,$A192,Councils!$F$6:$F$816)*0.7,0)</f>
        <v>15</v>
      </c>
      <c r="G192">
        <f ca="1">ROUND(SUMIF(Councils!$C$6:$C$873,$A192,Councils!$G$6:$G$816)*0.7,0)</f>
        <v>1</v>
      </c>
      <c r="H192">
        <f ca="1">ROUND(SUMIF(Councils!$C$6:$C$873,$A192,Councils!$H$6:$H$816)*0.7,0)</f>
        <v>0</v>
      </c>
      <c r="I192">
        <f ca="1">ROUND(SUMIF(Councils!$C$6:$C$873,$A192,Councils!$I$6:$I$816)*0.7,0)</f>
        <v>1</v>
      </c>
      <c r="J192">
        <f ca="1">ROUND(SUMIF(Councils!$C$6:$C$873,$A192,Councils!$J$6:$J$816)*0.7,0)</f>
        <v>8</v>
      </c>
      <c r="K192">
        <f ca="1">ROUND(SUMIF(Councils!$C$6:$C$873,$A192,Councils!$K$6:$K$816)*0.7,0)</f>
        <v>0</v>
      </c>
      <c r="L192">
        <f ca="1">ROUND(SUMIF(Councils!$C$6:$C$873,$A192,Councils!$L$6:$L$816)*0.7,0)</f>
        <v>8</v>
      </c>
      <c r="M192" s="63">
        <f t="shared" ca="1" si="6"/>
        <v>0.53333333333333333</v>
      </c>
      <c r="N192">
        <f t="shared" ca="1" si="5"/>
        <v>68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ROUND(SUMIF(Councils!$C$6:$C$873,$A193,Councils!$E$6:$E$873),0)</f>
        <v>322</v>
      </c>
      <c r="F193">
        <f ca="1">ROUND(SUMIF(Councils!$C$6:$C$873,$A193,Councils!$F$6:$F$816)*0.7,0)</f>
        <v>19</v>
      </c>
      <c r="G193">
        <f ca="1">ROUND(SUMIF(Councils!$C$6:$C$873,$A193,Councils!$G$6:$G$816)*0.7,0)</f>
        <v>1</v>
      </c>
      <c r="H193">
        <f ca="1">ROUND(SUMIF(Councils!$C$6:$C$873,$A193,Councils!$H$6:$H$816)*0.7,0)</f>
        <v>0</v>
      </c>
      <c r="I193">
        <f ca="1">ROUND(SUMIF(Councils!$C$6:$C$873,$A193,Councils!$I$6:$I$816)*0.7,0)</f>
        <v>1</v>
      </c>
      <c r="J193">
        <f ca="1">ROUND(SUMIF(Councils!$C$6:$C$873,$A193,Councils!$J$6:$J$816)*0.7,0)</f>
        <v>4</v>
      </c>
      <c r="K193">
        <f ca="1">ROUND(SUMIF(Councils!$C$6:$C$873,$A193,Councils!$K$6:$K$816)*0.7,0)</f>
        <v>0</v>
      </c>
      <c r="L193">
        <f ca="1">ROUND(SUMIF(Councils!$C$6:$C$873,$A193,Councils!$L$6:$L$816)*0.7,0)</f>
        <v>4</v>
      </c>
      <c r="M193" s="63">
        <f t="shared" ca="1" si="6"/>
        <v>0.21052631578947367</v>
      </c>
      <c r="N193">
        <f t="shared" ca="1" si="5"/>
        <v>154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ROUND(SUMIF(Councils!$C$6:$C$873,$A194,Councils!$E$6:$E$873),0)</f>
        <v>153</v>
      </c>
      <c r="F194">
        <f ca="1">ROUND(SUMIF(Councils!$C$6:$C$873,$A194,Councils!$F$6:$F$816)*0.7,0)</f>
        <v>11</v>
      </c>
      <c r="G194">
        <f ca="1">ROUND(SUMIF(Councils!$C$6:$C$873,$A194,Councils!$G$6:$G$816)*0.7,0)</f>
        <v>4</v>
      </c>
      <c r="H194">
        <f ca="1">ROUND(SUMIF(Councils!$C$6:$C$873,$A194,Councils!$H$6:$H$816)*0.7,0)</f>
        <v>0</v>
      </c>
      <c r="I194">
        <f ca="1">ROUND(SUMIF(Councils!$C$6:$C$873,$A194,Councils!$I$6:$I$816)*0.7,0)</f>
        <v>4</v>
      </c>
      <c r="J194">
        <f ca="1">ROUND(SUMIF(Councils!$C$6:$C$873,$A194,Councils!$J$6:$J$816)*0.7,0)</f>
        <v>6</v>
      </c>
      <c r="K194">
        <f ca="1">ROUND(SUMIF(Councils!$C$6:$C$873,$A194,Councils!$K$6:$K$816)*0.7,0)</f>
        <v>0</v>
      </c>
      <c r="L194">
        <f ca="1">ROUND(SUMIF(Councils!$C$6:$C$873,$A194,Councils!$L$6:$L$816)*0.7,0)</f>
        <v>6</v>
      </c>
      <c r="M194" s="63">
        <f t="shared" ca="1" si="6"/>
        <v>0.54545454545454541</v>
      </c>
      <c r="N194">
        <f t="shared" ref="N194:N219" ca="1" si="8">RANK(M194,$M$2:$M$219,0)</f>
        <v>62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ROUND(SUMIF(Councils!$C$6:$C$873,$A195,Councils!$E$6:$E$873),0)</f>
        <v>208</v>
      </c>
      <c r="F195">
        <f ca="1">ROUND(SUMIF(Councils!$C$6:$C$873,$A195,Councils!$F$6:$F$816)*0.7,0)</f>
        <v>14</v>
      </c>
      <c r="G195">
        <f ca="1">ROUND(SUMIF(Councils!$C$6:$C$873,$A195,Councils!$G$6:$G$816)*0.7,0)</f>
        <v>0</v>
      </c>
      <c r="H195">
        <f ca="1">ROUND(SUMIF(Councils!$C$6:$C$873,$A195,Councils!$H$6:$H$816)*0.7,0)</f>
        <v>0</v>
      </c>
      <c r="I195">
        <f ca="1">ROUND(SUMIF(Councils!$C$6:$C$873,$A195,Councils!$I$6:$I$816)*0.7,0)</f>
        <v>0</v>
      </c>
      <c r="J195">
        <f ca="1">ROUND(SUMIF(Councils!$C$6:$C$873,$A195,Councils!$J$6:$J$816)*0.7,0)</f>
        <v>0</v>
      </c>
      <c r="K195">
        <f ca="1">ROUND(SUMIF(Councils!$C$6:$C$873,$A195,Councils!$K$6:$K$816)*0.7,0)</f>
        <v>0</v>
      </c>
      <c r="L195">
        <f ca="1">ROUND(SUMIF(Councils!$C$6:$C$873,$A195,Councils!$L$6:$L$816)*0.7,0)</f>
        <v>0</v>
      </c>
      <c r="M195" s="63">
        <f t="shared" ca="1" si="6"/>
        <v>0</v>
      </c>
      <c r="N195">
        <f t="shared" ca="1" si="8"/>
        <v>193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ROUND(SUMIF(Councils!$C$6:$C$873,$A196,Councils!$E$6:$E$873),0)</f>
        <v>298</v>
      </c>
      <c r="F196">
        <f ca="1">ROUND(SUMIF(Councils!$C$6:$C$873,$A196,Councils!$F$6:$F$816)*0.7,0)</f>
        <v>19</v>
      </c>
      <c r="G196">
        <f ca="1">ROUND(SUMIF(Councils!$C$6:$C$873,$A196,Councils!$G$6:$G$816)*0.7,0)</f>
        <v>0</v>
      </c>
      <c r="H196">
        <f ca="1">ROUND(SUMIF(Councils!$C$6:$C$873,$A196,Councils!$H$6:$H$816)*0.7,0)</f>
        <v>0</v>
      </c>
      <c r="I196">
        <f ca="1">ROUND(SUMIF(Councils!$C$6:$C$873,$A196,Councils!$I$6:$I$816)*0.7,0)</f>
        <v>0</v>
      </c>
      <c r="J196">
        <f ca="1">ROUND(SUMIF(Councils!$C$6:$C$873,$A196,Councils!$J$6:$J$816)*0.7,0)</f>
        <v>0</v>
      </c>
      <c r="K196">
        <f ca="1">ROUND(SUMIF(Councils!$C$6:$C$873,$A196,Councils!$K$6:$K$816)*0.7,0)</f>
        <v>0</v>
      </c>
      <c r="L196">
        <f ca="1">ROUND(SUMIF(Councils!$C$6:$C$873,$A196,Councils!$L$6:$L$816)*0.7,0)</f>
        <v>0</v>
      </c>
      <c r="M196" s="63">
        <f t="shared" ca="1" si="6"/>
        <v>0</v>
      </c>
      <c r="N196">
        <f t="shared" ca="1" si="8"/>
        <v>193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ROUND(SUMIF(Councils!$C$6:$C$873,$A197,Councils!$E$6:$E$873),0)</f>
        <v>279</v>
      </c>
      <c r="F197">
        <f ca="1">ROUND(SUMIF(Councils!$C$6:$C$873,$A197,Councils!$F$6:$F$816)*0.7,0)</f>
        <v>18</v>
      </c>
      <c r="G197">
        <f ca="1">ROUND(SUMIF(Councils!$C$6:$C$873,$A197,Councils!$G$6:$G$816)*0.7,0)</f>
        <v>0</v>
      </c>
      <c r="H197">
        <f ca="1">ROUND(SUMIF(Councils!$C$6:$C$873,$A197,Councils!$H$6:$H$816)*0.7,0)</f>
        <v>0</v>
      </c>
      <c r="I197">
        <f ca="1">ROUND(SUMIF(Councils!$C$6:$C$873,$A197,Councils!$I$6:$I$816)*0.7,0)</f>
        <v>0</v>
      </c>
      <c r="J197">
        <f ca="1">ROUND(SUMIF(Councils!$C$6:$C$873,$A197,Councils!$J$6:$J$816)*0.7,0)</f>
        <v>15</v>
      </c>
      <c r="K197">
        <f ca="1">ROUND(SUMIF(Councils!$C$6:$C$873,$A197,Councils!$K$6:$K$816)*0.7,0)</f>
        <v>0</v>
      </c>
      <c r="L197">
        <f ca="1">ROUND(SUMIF(Councils!$C$6:$C$873,$A197,Councils!$L$6:$L$816)*0.7,0)</f>
        <v>15</v>
      </c>
      <c r="M197" s="63">
        <f t="shared" ref="M197:M210" ca="1" si="9">IFERROR(L197/F197,0)</f>
        <v>0.83333333333333337</v>
      </c>
      <c r="N197">
        <f t="shared" ca="1" si="8"/>
        <v>25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ROUND(SUMIF(Councils!$C$6:$C$873,$A198,Councils!$E$6:$E$873),0)</f>
        <v>421</v>
      </c>
      <c r="F198">
        <f ca="1">ROUND(SUMIF(Councils!$C$6:$C$873,$A198,Councils!$F$6:$F$816)*0.7,0)</f>
        <v>18</v>
      </c>
      <c r="G198">
        <f ca="1">ROUND(SUMIF(Councils!$C$6:$C$873,$A198,Councils!$G$6:$G$816)*0.7,0)</f>
        <v>7</v>
      </c>
      <c r="H198">
        <f ca="1">ROUND(SUMIF(Councils!$C$6:$C$873,$A198,Councils!$H$6:$H$816)*0.7,0)</f>
        <v>0</v>
      </c>
      <c r="I198">
        <f ca="1">ROUND(SUMIF(Councils!$C$6:$C$873,$A198,Councils!$I$6:$I$816)*0.7,0)</f>
        <v>7</v>
      </c>
      <c r="J198">
        <f ca="1">ROUND(SUMIF(Councils!$C$6:$C$873,$A198,Councils!$J$6:$J$816)*0.7,0)</f>
        <v>11</v>
      </c>
      <c r="K198">
        <f ca="1">ROUND(SUMIF(Councils!$C$6:$C$873,$A198,Councils!$K$6:$K$816)*0.7,0)</f>
        <v>0</v>
      </c>
      <c r="L198">
        <f ca="1">ROUND(SUMIF(Councils!$C$6:$C$873,$A198,Councils!$L$6:$L$816)*0.7,0)</f>
        <v>11</v>
      </c>
      <c r="M198" s="63">
        <f t="shared" ca="1" si="9"/>
        <v>0.61111111111111116</v>
      </c>
      <c r="N198">
        <f t="shared" ca="1" si="8"/>
        <v>49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ROUND(SUMIF(Councils!$C$6:$C$873,$A199,Councils!$E$6:$E$873),0)</f>
        <v>433</v>
      </c>
      <c r="F199">
        <f ca="1">ROUND(SUMIF(Councils!$C$6:$C$873,$A199,Councils!$F$6:$F$816)*0.7,0)</f>
        <v>21</v>
      </c>
      <c r="G199">
        <f ca="1">ROUND(SUMIF(Councils!$C$6:$C$873,$A199,Councils!$G$6:$G$816)*0.7,0)</f>
        <v>0</v>
      </c>
      <c r="H199">
        <f ca="1">ROUND(SUMIF(Councils!$C$6:$C$873,$A199,Councils!$H$6:$H$816)*0.7,0)</f>
        <v>0</v>
      </c>
      <c r="I199">
        <f ca="1">ROUND(SUMIF(Councils!$C$6:$C$873,$A199,Councils!$I$6:$I$816)*0.7,0)</f>
        <v>0</v>
      </c>
      <c r="J199">
        <f ca="1">ROUND(SUMIF(Councils!$C$6:$C$873,$A199,Councils!$J$6:$J$816)*0.7,0)</f>
        <v>8</v>
      </c>
      <c r="K199">
        <f ca="1">ROUND(SUMIF(Councils!$C$6:$C$873,$A199,Councils!$K$6:$K$816)*0.7,0)</f>
        <v>0</v>
      </c>
      <c r="L199">
        <f ca="1">ROUND(SUMIF(Councils!$C$6:$C$873,$A199,Councils!$L$6:$L$816)*0.7,0)</f>
        <v>8</v>
      </c>
      <c r="M199" s="63">
        <f t="shared" ca="1" si="9"/>
        <v>0.38095238095238093</v>
      </c>
      <c r="N199">
        <f t="shared" ca="1" si="8"/>
        <v>108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ROUND(SUMIF(Councils!$C$6:$C$873,$A200,Councils!$E$6:$E$873),0)</f>
        <v>287</v>
      </c>
      <c r="F200">
        <f ca="1">ROUND(SUMIF(Councils!$C$6:$C$873,$A200,Councils!$F$6:$F$816)*0.7,0)</f>
        <v>15</v>
      </c>
      <c r="G200">
        <f ca="1">ROUND(SUMIF(Councils!$C$6:$C$873,$A200,Councils!$G$6:$G$816)*0.7,0)</f>
        <v>0</v>
      </c>
      <c r="H200">
        <f ca="1">ROUND(SUMIF(Councils!$C$6:$C$873,$A200,Councils!$H$6:$H$816)*0.7,0)</f>
        <v>0</v>
      </c>
      <c r="I200">
        <f ca="1">ROUND(SUMIF(Councils!$C$6:$C$873,$A200,Councils!$I$6:$I$816)*0.7,0)</f>
        <v>0</v>
      </c>
      <c r="J200">
        <f ca="1">ROUND(SUMIF(Councils!$C$6:$C$873,$A200,Councils!$J$6:$J$816)*0.7,0)</f>
        <v>5</v>
      </c>
      <c r="K200">
        <f ca="1">ROUND(SUMIF(Councils!$C$6:$C$873,$A200,Councils!$K$6:$K$816)*0.7,0)</f>
        <v>0</v>
      </c>
      <c r="L200">
        <f ca="1">ROUND(SUMIF(Councils!$C$6:$C$873,$A200,Councils!$L$6:$L$816)*0.7,0)</f>
        <v>5</v>
      </c>
      <c r="M200" s="63">
        <f t="shared" ca="1" si="9"/>
        <v>0.33333333333333331</v>
      </c>
      <c r="N200">
        <f t="shared" ca="1" si="8"/>
        <v>116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ROUND(SUMIF(Councils!$C$6:$C$873,$A201,Councils!$E$6:$E$873),0)</f>
        <v>153</v>
      </c>
      <c r="F201">
        <f ca="1">ROUND(SUMIF(Councils!$C$6:$C$873,$A201,Councils!$F$6:$F$816)*0.7,0)</f>
        <v>11</v>
      </c>
      <c r="G201">
        <f ca="1">ROUND(SUMIF(Councils!$C$6:$C$873,$A201,Councils!$G$6:$G$816)*0.7,0)</f>
        <v>0</v>
      </c>
      <c r="H201">
        <f ca="1">ROUND(SUMIF(Councils!$C$6:$C$873,$A201,Councils!$H$6:$H$816)*0.7,0)</f>
        <v>0</v>
      </c>
      <c r="I201">
        <f ca="1">ROUND(SUMIF(Councils!$C$6:$C$873,$A201,Councils!$I$6:$I$816)*0.7,0)</f>
        <v>0</v>
      </c>
      <c r="J201">
        <f ca="1">ROUND(SUMIF(Councils!$C$6:$C$873,$A201,Councils!$J$6:$J$816)*0.7,0)</f>
        <v>1</v>
      </c>
      <c r="K201">
        <f ca="1">ROUND(SUMIF(Councils!$C$6:$C$873,$A201,Councils!$K$6:$K$816)*0.7,0)</f>
        <v>0</v>
      </c>
      <c r="L201">
        <f ca="1">ROUND(SUMIF(Councils!$C$6:$C$873,$A201,Councils!$L$6:$L$816)*0.7,0)</f>
        <v>1</v>
      </c>
      <c r="M201" s="63">
        <f t="shared" ca="1" si="9"/>
        <v>9.0909090909090912E-2</v>
      </c>
      <c r="N201">
        <f t="shared" ca="1" si="8"/>
        <v>178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ROUND(SUMIF(Councils!$C$6:$C$873,$A202,Councils!$E$6:$E$873),0)</f>
        <v>297</v>
      </c>
      <c r="F202">
        <f ca="1">ROUND(SUMIF(Councils!$C$6:$C$873,$A202,Councils!$F$6:$F$816)*0.7,0)</f>
        <v>18</v>
      </c>
      <c r="G202">
        <f ca="1">ROUND(SUMIF(Councils!$C$6:$C$873,$A202,Councils!$G$6:$G$816)*0.7,0)</f>
        <v>0</v>
      </c>
      <c r="H202">
        <f ca="1">ROUND(SUMIF(Councils!$C$6:$C$873,$A202,Councils!$H$6:$H$816)*0.7,0)</f>
        <v>0</v>
      </c>
      <c r="I202">
        <f ca="1">ROUND(SUMIF(Councils!$C$6:$C$873,$A202,Councils!$I$6:$I$816)*0.7,0)</f>
        <v>0</v>
      </c>
      <c r="J202">
        <f ca="1">ROUND(SUMIF(Councils!$C$6:$C$873,$A202,Councils!$J$6:$J$816)*0.7,0)</f>
        <v>1</v>
      </c>
      <c r="K202">
        <f ca="1">ROUND(SUMIF(Councils!$C$6:$C$873,$A202,Councils!$K$6:$K$816)*0.7,0)</f>
        <v>0</v>
      </c>
      <c r="L202">
        <f ca="1">ROUND(SUMIF(Councils!$C$6:$C$873,$A202,Councils!$L$6:$L$816)*0.7,0)</f>
        <v>1</v>
      </c>
      <c r="M202" s="63">
        <f t="shared" ca="1" si="9"/>
        <v>5.5555555555555552E-2</v>
      </c>
      <c r="N202">
        <f t="shared" ca="1" si="8"/>
        <v>189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ROUND(SUMIF(Councils!$C$6:$C$873,$A203,Councils!$E$6:$E$873),0)</f>
        <v>125</v>
      </c>
      <c r="F203">
        <f ca="1">ROUND(SUMIF(Councils!$C$6:$C$873,$A203,Councils!$F$6:$F$816)*0.7,0)</f>
        <v>7</v>
      </c>
      <c r="G203">
        <f ca="1">ROUND(SUMIF(Councils!$C$6:$C$873,$A203,Councils!$G$6:$G$816)*0.7,0)</f>
        <v>0</v>
      </c>
      <c r="H203">
        <f ca="1">ROUND(SUMIF(Councils!$C$6:$C$873,$A203,Councils!$H$6:$H$816)*0.7,0)</f>
        <v>0</v>
      </c>
      <c r="I203">
        <f ca="1">ROUND(SUMIF(Councils!$C$6:$C$873,$A203,Councils!$I$6:$I$816)*0.7,0)</f>
        <v>0</v>
      </c>
      <c r="J203">
        <f ca="1">ROUND(SUMIF(Councils!$C$6:$C$873,$A203,Councils!$J$6:$J$816)*0.7,0)</f>
        <v>6</v>
      </c>
      <c r="K203">
        <f ca="1">ROUND(SUMIF(Councils!$C$6:$C$873,$A203,Councils!$K$6:$K$816)*0.7,0)</f>
        <v>0</v>
      </c>
      <c r="L203">
        <f ca="1">ROUND(SUMIF(Councils!$C$6:$C$873,$A203,Councils!$L$6:$L$816)*0.7,0)</f>
        <v>6</v>
      </c>
      <c r="M203" s="63">
        <f t="shared" ca="1" si="9"/>
        <v>0.8571428571428571</v>
      </c>
      <c r="N203">
        <f t="shared" ca="1" si="8"/>
        <v>23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ROUND(SUMIF(Councils!$C$6:$C$873,$A204,Councils!$E$6:$E$873),0)</f>
        <v>355</v>
      </c>
      <c r="F204">
        <f ca="1">ROUND(SUMIF(Councils!$C$6:$C$873,$A204,Councils!$F$6:$F$816)*0.7,0)</f>
        <v>17</v>
      </c>
      <c r="G204">
        <f ca="1">ROUND(SUMIF(Councils!$C$6:$C$873,$A204,Councils!$G$6:$G$816)*0.7,0)</f>
        <v>3</v>
      </c>
      <c r="H204">
        <f ca="1">ROUND(SUMIF(Councils!$C$6:$C$873,$A204,Councils!$H$6:$H$816)*0.7,0)</f>
        <v>0</v>
      </c>
      <c r="I204">
        <f ca="1">ROUND(SUMIF(Councils!$C$6:$C$873,$A204,Councils!$I$6:$I$816)*0.7,0)</f>
        <v>3</v>
      </c>
      <c r="J204">
        <f ca="1">ROUND(SUMIF(Councils!$C$6:$C$873,$A204,Councils!$J$6:$J$816)*0.7,0)</f>
        <v>15</v>
      </c>
      <c r="K204">
        <f ca="1">ROUND(SUMIF(Councils!$C$6:$C$873,$A204,Councils!$K$6:$K$816)*0.7,0)</f>
        <v>0</v>
      </c>
      <c r="L204">
        <f ca="1">ROUND(SUMIF(Councils!$C$6:$C$873,$A204,Councils!$L$6:$L$816)*0.7,0)</f>
        <v>15</v>
      </c>
      <c r="M204" s="63">
        <f t="shared" ca="1" si="9"/>
        <v>0.88235294117647056</v>
      </c>
      <c r="N204">
        <f t="shared" ca="1" si="8"/>
        <v>19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ROUND(SUMIF(Councils!$C$6:$C$873,$A205,Councils!$E$6:$E$873),0)</f>
        <v>513</v>
      </c>
      <c r="F205">
        <f ca="1">ROUND(SUMIF(Councils!$C$6:$C$873,$A205,Councils!$F$6:$F$816)*0.7,0)</f>
        <v>20</v>
      </c>
      <c r="G205">
        <f ca="1">ROUND(SUMIF(Councils!$C$6:$C$873,$A205,Councils!$G$6:$G$816)*0.7,0)</f>
        <v>0</v>
      </c>
      <c r="H205">
        <f ca="1">ROUND(SUMIF(Councils!$C$6:$C$873,$A205,Councils!$H$6:$H$816)*0.7,0)</f>
        <v>0</v>
      </c>
      <c r="I205">
        <f ca="1">ROUND(SUMIF(Councils!$C$6:$C$873,$A205,Councils!$I$6:$I$816)*0.7,0)</f>
        <v>0</v>
      </c>
      <c r="J205">
        <f ca="1">ROUND(SUMIF(Councils!$C$6:$C$873,$A205,Councils!$J$6:$J$816)*0.7,0)</f>
        <v>11</v>
      </c>
      <c r="K205">
        <f ca="1">ROUND(SUMIF(Councils!$C$6:$C$873,$A205,Councils!$K$6:$K$816)*0.7,0)</f>
        <v>0</v>
      </c>
      <c r="L205">
        <f ca="1">ROUND(SUMIF(Councils!$C$6:$C$873,$A205,Councils!$L$6:$L$816)*0.7,0)</f>
        <v>11</v>
      </c>
      <c r="M205" s="63">
        <f t="shared" ca="1" si="9"/>
        <v>0.55000000000000004</v>
      </c>
      <c r="N205">
        <f t="shared" ca="1" si="8"/>
        <v>61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ROUND(SUMIF(Councils!$C$6:$C$873,$A206,Councils!$E$6:$E$873),0)</f>
        <v>87</v>
      </c>
      <c r="F206">
        <f ca="1">ROUND(SUMIF(Councils!$C$6:$C$873,$A206,Councils!$F$6:$F$816)*0.7,0)</f>
        <v>7</v>
      </c>
      <c r="G206">
        <f ca="1">ROUND(SUMIF(Councils!$C$6:$C$873,$A206,Councils!$G$6:$G$816)*0.7,0)</f>
        <v>0</v>
      </c>
      <c r="H206">
        <f ca="1">ROUND(SUMIF(Councils!$C$6:$C$873,$A206,Councils!$H$6:$H$816)*0.7,0)</f>
        <v>0</v>
      </c>
      <c r="I206">
        <f ca="1">ROUND(SUMIF(Councils!$C$6:$C$873,$A206,Councils!$I$6:$I$816)*0.7,0)</f>
        <v>0</v>
      </c>
      <c r="J206">
        <f ca="1">ROUND(SUMIF(Councils!$C$6:$C$873,$A206,Councils!$J$6:$J$816)*0.7,0)</f>
        <v>2</v>
      </c>
      <c r="K206">
        <f ca="1">ROUND(SUMIF(Councils!$C$6:$C$873,$A206,Councils!$K$6:$K$816)*0.7,0)</f>
        <v>0</v>
      </c>
      <c r="L206">
        <f ca="1">ROUND(SUMIF(Councils!$C$6:$C$873,$A206,Councils!$L$6:$L$816)*0.7,0)</f>
        <v>2</v>
      </c>
      <c r="M206" s="63">
        <f t="shared" ca="1" si="9"/>
        <v>0.2857142857142857</v>
      </c>
      <c r="N206">
        <f t="shared" ca="1" si="8"/>
        <v>124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ROUND(SUMIF(Councils!$C$6:$C$873,$A207,Councils!$E$6:$E$873),0)</f>
        <v>241</v>
      </c>
      <c r="F207">
        <f ca="1">ROUND(SUMIF(Councils!$C$6:$C$873,$A207,Councils!$F$6:$F$816)*0.7,0)</f>
        <v>12</v>
      </c>
      <c r="G207">
        <f ca="1">ROUND(SUMIF(Councils!$C$6:$C$873,$A207,Councils!$G$6:$G$816)*0.7,0)</f>
        <v>0</v>
      </c>
      <c r="H207">
        <f ca="1">ROUND(SUMIF(Councils!$C$6:$C$873,$A207,Councils!$H$6:$H$816)*0.7,0)</f>
        <v>0</v>
      </c>
      <c r="I207">
        <f ca="1">ROUND(SUMIF(Councils!$C$6:$C$873,$A207,Councils!$I$6:$I$816)*0.7,0)</f>
        <v>0</v>
      </c>
      <c r="J207">
        <f ca="1">ROUND(SUMIF(Councils!$C$6:$C$873,$A207,Councils!$J$6:$J$816)*0.7,0)</f>
        <v>7</v>
      </c>
      <c r="K207">
        <f ca="1">ROUND(SUMIF(Councils!$C$6:$C$873,$A207,Councils!$K$6:$K$816)*0.7,0)</f>
        <v>0</v>
      </c>
      <c r="L207">
        <f ca="1">ROUND(SUMIF(Councils!$C$6:$C$873,$A207,Councils!$L$6:$L$816)*0.7,0)</f>
        <v>7</v>
      </c>
      <c r="M207" s="63">
        <f t="shared" ca="1" si="9"/>
        <v>0.58333333333333337</v>
      </c>
      <c r="N207">
        <f t="shared" ca="1" si="8"/>
        <v>56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ROUND(SUMIF(Councils!$C$6:$C$873,$A208,Councils!$E$6:$E$873),0)</f>
        <v>137</v>
      </c>
      <c r="F208">
        <f ca="1">ROUND(SUMIF(Councils!$C$6:$C$873,$A208,Councils!$F$6:$F$816)*0.7,0)</f>
        <v>7</v>
      </c>
      <c r="G208">
        <f ca="1">ROUND(SUMIF(Councils!$C$6:$C$873,$A208,Councils!$G$6:$G$816)*0.7,0)</f>
        <v>7</v>
      </c>
      <c r="H208">
        <f ca="1">ROUND(SUMIF(Councils!$C$6:$C$873,$A208,Councils!$H$6:$H$816)*0.7,0)</f>
        <v>0</v>
      </c>
      <c r="I208">
        <f ca="1">ROUND(SUMIF(Councils!$C$6:$C$873,$A208,Councils!$I$6:$I$816)*0.7,0)</f>
        <v>7</v>
      </c>
      <c r="J208">
        <f ca="1">ROUND(SUMIF(Councils!$C$6:$C$873,$A208,Councils!$J$6:$J$816)*0.7,0)</f>
        <v>15</v>
      </c>
      <c r="K208">
        <f ca="1">ROUND(SUMIF(Councils!$C$6:$C$873,$A208,Councils!$K$6:$K$816)*0.7,0)</f>
        <v>0</v>
      </c>
      <c r="L208">
        <f ca="1">ROUND(SUMIF(Councils!$C$6:$C$873,$A208,Councils!$L$6:$L$816)*0.7,0)</f>
        <v>15</v>
      </c>
      <c r="M208" s="63">
        <f t="shared" ca="1" si="9"/>
        <v>2.1428571428571428</v>
      </c>
      <c r="N208">
        <f t="shared" ca="1" si="8"/>
        <v>3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ROUND(SUMIF(Councils!$C$6:$C$873,$A209,Councils!$E$6:$E$873),0)</f>
        <v>96</v>
      </c>
      <c r="F209">
        <f ca="1">ROUND(SUMIF(Councils!$C$6:$C$873,$A209,Councils!$F$6:$F$816)*0.7,0)</f>
        <v>11</v>
      </c>
      <c r="G209">
        <f ca="1">ROUND(SUMIF(Councils!$C$6:$C$873,$A209,Councils!$G$6:$G$816)*0.7,0)</f>
        <v>0</v>
      </c>
      <c r="H209">
        <f ca="1">ROUND(SUMIF(Councils!$C$6:$C$873,$A209,Councils!$H$6:$H$816)*0.7,0)</f>
        <v>0</v>
      </c>
      <c r="I209">
        <f ca="1">ROUND(SUMIF(Councils!$C$6:$C$873,$A209,Councils!$I$6:$I$816)*0.7,0)</f>
        <v>0</v>
      </c>
      <c r="J209">
        <f ca="1">ROUND(SUMIF(Councils!$C$6:$C$873,$A209,Councils!$J$6:$J$816)*0.7,0)</f>
        <v>32</v>
      </c>
      <c r="K209">
        <f ca="1">ROUND(SUMIF(Councils!$C$6:$C$873,$A209,Councils!$K$6:$K$816)*0.7,0)</f>
        <v>0</v>
      </c>
      <c r="L209">
        <f ca="1">ROUND(SUMIF(Councils!$C$6:$C$873,$A209,Councils!$L$6:$L$816)*0.7,0)</f>
        <v>32</v>
      </c>
      <c r="M209" s="63">
        <f t="shared" ca="1" si="9"/>
        <v>2.9090909090909092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ROUND(SUMIF(Councils!$C$6:$C$873,$A210,Councils!$E$6:$E$873),0)</f>
        <v>150</v>
      </c>
      <c r="F210">
        <f ca="1">ROUND(SUMIF(Councils!$C$6:$C$873,$A210,Councils!$F$6:$F$816)*0.7,0)</f>
        <v>7</v>
      </c>
      <c r="G210">
        <f ca="1">ROUND(SUMIF(Councils!$C$6:$C$873,$A210,Councils!$G$6:$G$816)*0.7,0)</f>
        <v>0</v>
      </c>
      <c r="H210">
        <f ca="1">ROUND(SUMIF(Councils!$C$6:$C$873,$A210,Councils!$H$6:$H$816)*0.7,0)</f>
        <v>0</v>
      </c>
      <c r="I210">
        <f ca="1">ROUND(SUMIF(Councils!$C$6:$C$873,$A210,Councils!$I$6:$I$816)*0.7,0)</f>
        <v>0</v>
      </c>
      <c r="J210">
        <f ca="1">ROUND(SUMIF(Councils!$C$6:$C$873,$A210,Councils!$J$6:$J$816)*0.7,0)</f>
        <v>8</v>
      </c>
      <c r="K210">
        <f ca="1">ROUND(SUMIF(Councils!$C$6:$C$873,$A210,Councils!$K$6:$K$816)*0.7,0)</f>
        <v>0</v>
      </c>
      <c r="L210">
        <f ca="1">ROUND(SUMIF(Councils!$C$6:$C$873,$A210,Councils!$L$6:$L$816)*0.7,0)</f>
        <v>8</v>
      </c>
      <c r="M210" s="63">
        <f t="shared" ca="1" si="9"/>
        <v>1.1428571428571428</v>
      </c>
      <c r="N210">
        <f t="shared" ca="1" si="8"/>
        <v>11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ROUND(SUMIF(Councils!$C$6:$C$873,$A211,Councils!$E$6:$E$873),0)</f>
        <v>242</v>
      </c>
      <c r="F211">
        <f ca="1">ROUND(SUMIF(Councils!$C$6:$C$873,$A211,Councils!$F$6:$F$816)*0.7,0)</f>
        <v>14</v>
      </c>
      <c r="G211">
        <f ca="1">ROUND(SUMIF(Councils!$C$6:$C$873,$A211,Councils!$G$6:$G$816)*0.7,0)</f>
        <v>0</v>
      </c>
      <c r="H211">
        <f ca="1">ROUND(SUMIF(Councils!$C$6:$C$873,$A211,Councils!$H$6:$H$816)*0.7,0)</f>
        <v>0</v>
      </c>
      <c r="I211">
        <f ca="1">ROUND(SUMIF(Councils!$C$6:$C$873,$A211,Councils!$I$6:$I$816)*0.7,0)</f>
        <v>0</v>
      </c>
      <c r="J211">
        <f ca="1">ROUND(SUMIF(Councils!$C$6:$C$873,$A211,Councils!$J$6:$J$816)*0.7,0)</f>
        <v>3</v>
      </c>
      <c r="K211">
        <f ca="1">ROUND(SUMIF(Councils!$C$6:$C$873,$A211,Councils!$K$6:$K$816)*0.7,0)</f>
        <v>0</v>
      </c>
      <c r="L211">
        <f ca="1">ROUND(SUMIF(Councils!$C$6:$C$873,$A211,Councils!$L$6:$L$816)*0.7,0)</f>
        <v>3</v>
      </c>
      <c r="M211" s="63">
        <f t="shared" ref="M211:M219" ca="1" si="10">IFERROR(L211/F211,0)</f>
        <v>0.21428571428571427</v>
      </c>
      <c r="N211">
        <f t="shared" ca="1" si="8"/>
        <v>148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ROUND(SUMIF(Councils!$C$6:$C$873,$A212,Councils!$E$6:$E$873),0)</f>
        <v>116</v>
      </c>
      <c r="F212">
        <f ca="1">ROUND(SUMIF(Councils!$C$6:$C$873,$A212,Councils!$F$6:$F$816)*0.7,0)</f>
        <v>11</v>
      </c>
      <c r="G212">
        <f ca="1">ROUND(SUMIF(Councils!$C$6:$C$873,$A212,Councils!$G$6:$G$816)*0.7,0)</f>
        <v>0</v>
      </c>
      <c r="H212">
        <f ca="1">ROUND(SUMIF(Councils!$C$6:$C$873,$A212,Councils!$H$6:$H$816)*0.7,0)</f>
        <v>0</v>
      </c>
      <c r="I212">
        <f ca="1">ROUND(SUMIF(Councils!$C$6:$C$873,$A212,Councils!$I$6:$I$816)*0.7,0)</f>
        <v>0</v>
      </c>
      <c r="J212">
        <f ca="1">ROUND(SUMIF(Councils!$C$6:$C$873,$A212,Councils!$J$6:$J$816)*0.7,0)</f>
        <v>1</v>
      </c>
      <c r="K212">
        <f ca="1">ROUND(SUMIF(Councils!$C$6:$C$873,$A212,Councils!$K$6:$K$816)*0.7,0)</f>
        <v>0</v>
      </c>
      <c r="L212">
        <f ca="1">ROUND(SUMIF(Councils!$C$6:$C$873,$A212,Councils!$L$6:$L$816)*0.7,0)</f>
        <v>1</v>
      </c>
      <c r="M212" s="63">
        <f t="shared" ca="1" si="10"/>
        <v>9.0909090909090912E-2</v>
      </c>
      <c r="N212">
        <f t="shared" ca="1" si="8"/>
        <v>178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ROUND(SUMIF(Councils!$C$6:$C$873,$A213,Councils!$E$6:$E$873),0)</f>
        <v>129</v>
      </c>
      <c r="F213">
        <f ca="1">ROUND(SUMIF(Councils!$C$6:$C$873,$A213,Councils!$F$6:$F$816)*0.7,0)</f>
        <v>11</v>
      </c>
      <c r="G213">
        <f ca="1">ROUND(SUMIF(Councils!$C$6:$C$873,$A213,Councils!$G$6:$G$816)*0.7,0)</f>
        <v>0</v>
      </c>
      <c r="H213">
        <f ca="1">ROUND(SUMIF(Councils!$C$6:$C$873,$A213,Councils!$H$6:$H$816)*0.7,0)</f>
        <v>0</v>
      </c>
      <c r="I213">
        <f ca="1">ROUND(SUMIF(Councils!$C$6:$C$873,$A213,Councils!$I$6:$I$816)*0.7,0)</f>
        <v>0</v>
      </c>
      <c r="J213">
        <f ca="1">ROUND(SUMIF(Councils!$C$6:$C$873,$A213,Councils!$J$6:$J$816)*0.7,0)</f>
        <v>1</v>
      </c>
      <c r="K213">
        <f ca="1">ROUND(SUMIF(Councils!$C$6:$C$873,$A213,Councils!$K$6:$K$816)*0.7,0)</f>
        <v>0</v>
      </c>
      <c r="L213">
        <f ca="1">ROUND(SUMIF(Councils!$C$6:$C$873,$A213,Councils!$L$6:$L$816)*0.7,0)</f>
        <v>1</v>
      </c>
      <c r="M213" s="63">
        <f t="shared" ca="1" si="10"/>
        <v>9.0909090909090912E-2</v>
      </c>
      <c r="N213">
        <f t="shared" ca="1" si="8"/>
        <v>178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ROUND(SUMIF(Councils!$C$6:$C$873,$A214,Councils!$E$6:$E$873),0)</f>
        <v>166</v>
      </c>
      <c r="F214">
        <f ca="1">ROUND(SUMIF(Councils!$C$6:$C$873,$A214,Councils!$F$6:$F$816)*0.7,0)</f>
        <v>11</v>
      </c>
      <c r="G214">
        <f ca="1">ROUND(SUMIF(Councils!$C$6:$C$873,$A214,Councils!$G$6:$G$816)*0.7,0)</f>
        <v>0</v>
      </c>
      <c r="H214">
        <f ca="1">ROUND(SUMIF(Councils!$C$6:$C$873,$A214,Councils!$H$6:$H$816)*0.7,0)</f>
        <v>0</v>
      </c>
      <c r="I214">
        <f ca="1">ROUND(SUMIF(Councils!$C$6:$C$873,$A214,Councils!$I$6:$I$816)*0.7,0)</f>
        <v>0</v>
      </c>
      <c r="J214">
        <f ca="1">ROUND(SUMIF(Councils!$C$6:$C$873,$A214,Councils!$J$6:$J$816)*0.7,0)</f>
        <v>13</v>
      </c>
      <c r="K214">
        <f ca="1">ROUND(SUMIF(Councils!$C$6:$C$873,$A214,Councils!$K$6:$K$816)*0.7,0)</f>
        <v>0</v>
      </c>
      <c r="L214">
        <f ca="1">ROUND(SUMIF(Councils!$C$6:$C$873,$A214,Councils!$L$6:$L$816)*0.7,0)</f>
        <v>13</v>
      </c>
      <c r="M214" s="63">
        <f t="shared" ca="1" si="10"/>
        <v>1.1818181818181819</v>
      </c>
      <c r="N214">
        <f t="shared" ca="1" si="8"/>
        <v>9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ROUND(SUMIF(Councils!$C$6:$C$873,$A215,Councils!$E$6:$E$873),0)</f>
        <v>0</v>
      </c>
      <c r="F215">
        <f ca="1">ROUND(SUMIF(Councils!$C$6:$C$873,$A215,Councils!$F$6:$F$816)*0.7,0)</f>
        <v>0</v>
      </c>
      <c r="G215">
        <f ca="1">ROUND(SUMIF(Councils!$C$6:$C$873,$A215,Councils!$G$6:$G$816)*0.7,0)</f>
        <v>0</v>
      </c>
      <c r="H215">
        <f ca="1">ROUND(SUMIF(Councils!$C$6:$C$873,$A215,Councils!$H$6:$H$816)*0.7,0)</f>
        <v>0</v>
      </c>
      <c r="I215">
        <f ca="1">ROUND(SUMIF(Councils!$C$6:$C$873,$A215,Councils!$I$6:$I$816)*0.7,0)</f>
        <v>0</v>
      </c>
      <c r="J215">
        <f ca="1">ROUND(SUMIF(Councils!$C$6:$C$873,$A215,Councils!$J$6:$J$816)*0.7,0)</f>
        <v>0</v>
      </c>
      <c r="K215">
        <f ca="1">ROUND(SUMIF(Councils!$C$6:$C$873,$A215,Councils!$K$6:$K$816)*0.7,0)</f>
        <v>0</v>
      </c>
      <c r="L215">
        <f ca="1">ROUND(SUMIF(Councils!$C$6:$C$873,$A215,Councils!$L$6:$L$816)*0.7,0)</f>
        <v>0</v>
      </c>
      <c r="M215" s="63">
        <f t="shared" ca="1" si="10"/>
        <v>0</v>
      </c>
      <c r="N215">
        <f t="shared" ca="1" si="8"/>
        <v>193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ROUND(SUMIF(Councils!$C$6:$C$873,$A216,Councils!$E$6:$E$873),0)</f>
        <v>184</v>
      </c>
      <c r="F216">
        <f ca="1">ROUND(SUMIF(Councils!$C$6:$C$873,$A216,Councils!$F$6:$F$816)*0.7,0)</f>
        <v>14</v>
      </c>
      <c r="G216">
        <f ca="1">ROUND(SUMIF(Councils!$C$6:$C$873,$A216,Councils!$G$6:$G$816)*0.7,0)</f>
        <v>1</v>
      </c>
      <c r="H216">
        <f ca="1">ROUND(SUMIF(Councils!$C$6:$C$873,$A216,Councils!$H$6:$H$816)*0.7,0)</f>
        <v>0</v>
      </c>
      <c r="I216">
        <f ca="1">ROUND(SUMIF(Councils!$C$6:$C$873,$A216,Councils!$I$6:$I$816)*0.7,0)</f>
        <v>1</v>
      </c>
      <c r="J216">
        <f ca="1">ROUND(SUMIF(Councils!$C$6:$C$873,$A216,Councils!$J$6:$J$816)*0.7,0)</f>
        <v>4</v>
      </c>
      <c r="K216">
        <f ca="1">ROUND(SUMIF(Councils!$C$6:$C$873,$A216,Councils!$K$6:$K$816)*0.7,0)</f>
        <v>0</v>
      </c>
      <c r="L216">
        <f ca="1">ROUND(SUMIF(Councils!$C$6:$C$873,$A216,Councils!$L$6:$L$816)*0.7,0)</f>
        <v>4</v>
      </c>
      <c r="M216" s="63">
        <f t="shared" ca="1" si="10"/>
        <v>0.2857142857142857</v>
      </c>
      <c r="N216">
        <f t="shared" ca="1" si="8"/>
        <v>124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ROUND(SUMIF(Councils!$C$6:$C$873,$A217,Councils!$E$6:$E$873),0)</f>
        <v>358</v>
      </c>
      <c r="F217">
        <f ca="1">ROUND(SUMIF(Councils!$C$6:$C$873,$A217,Councils!$F$6:$F$816)*0.7,0)</f>
        <v>19</v>
      </c>
      <c r="G217">
        <f ca="1">ROUND(SUMIF(Councils!$C$6:$C$873,$A217,Councils!$G$6:$G$816)*0.7,0)</f>
        <v>0</v>
      </c>
      <c r="H217">
        <f ca="1">ROUND(SUMIF(Councils!$C$6:$C$873,$A217,Councils!$H$6:$H$816)*0.7,0)</f>
        <v>0</v>
      </c>
      <c r="I217">
        <f ca="1">ROUND(SUMIF(Councils!$C$6:$C$873,$A217,Councils!$I$6:$I$816)*0.7,0)</f>
        <v>0</v>
      </c>
      <c r="J217">
        <f ca="1">ROUND(SUMIF(Councils!$C$6:$C$873,$A217,Councils!$J$6:$J$816)*0.7,0)</f>
        <v>5</v>
      </c>
      <c r="K217">
        <f ca="1">ROUND(SUMIF(Councils!$C$6:$C$873,$A217,Councils!$K$6:$K$816)*0.7,0)</f>
        <v>0</v>
      </c>
      <c r="L217">
        <f ca="1">ROUND(SUMIF(Councils!$C$6:$C$873,$A217,Councils!$L$6:$L$816)*0.7,0)</f>
        <v>5</v>
      </c>
      <c r="M217" s="63">
        <f t="shared" ca="1" si="10"/>
        <v>0.26315789473684209</v>
      </c>
      <c r="N217">
        <f t="shared" ca="1" si="8"/>
        <v>142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ROUND(SUMIF(Councils!$C$6:$C$873,$A218,Councils!$E$6:$E$873),0)</f>
        <v>196</v>
      </c>
      <c r="F218">
        <f ca="1">ROUND(SUMIF(Councils!$C$6:$C$873,$A218,Councils!$F$6:$F$816)*0.7,0)</f>
        <v>18</v>
      </c>
      <c r="G218">
        <f ca="1">ROUND(SUMIF(Councils!$C$6:$C$873,$A218,Councils!$G$6:$G$816)*0.7,0)</f>
        <v>1</v>
      </c>
      <c r="H218">
        <f ca="1">ROUND(SUMIF(Councils!$C$6:$C$873,$A218,Councils!$H$6:$H$816)*0.7,0)</f>
        <v>0</v>
      </c>
      <c r="I218">
        <f ca="1">ROUND(SUMIF(Councils!$C$6:$C$873,$A218,Councils!$I$6:$I$816)*0.7,0)</f>
        <v>1</v>
      </c>
      <c r="J218">
        <f ca="1">ROUND(SUMIF(Councils!$C$6:$C$873,$A218,Councils!$J$6:$J$816)*0.7,0)</f>
        <v>4</v>
      </c>
      <c r="K218">
        <f ca="1">ROUND(SUMIF(Councils!$C$6:$C$873,$A218,Councils!$K$6:$K$816)*0.7,0)</f>
        <v>0</v>
      </c>
      <c r="L218">
        <f ca="1">ROUND(SUMIF(Councils!$C$6:$C$873,$A218,Councils!$L$6:$L$816)*0.7,0)</f>
        <v>4</v>
      </c>
      <c r="M218" s="63">
        <f t="shared" ca="1" si="10"/>
        <v>0.22222222222222221</v>
      </c>
      <c r="N218">
        <f t="shared" ca="1" si="8"/>
        <v>145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ROUND(SUMIF(Councils!$C$6:$C$873,$A219,Councils!$E$6:$E$873),0)</f>
        <v>177</v>
      </c>
      <c r="F219">
        <f ca="1">ROUND(SUMIF(Councils!$C$6:$C$873,$A219,Councils!$F$6:$F$816)*0.7,0)</f>
        <v>14</v>
      </c>
      <c r="G219">
        <f ca="1">ROUND(SUMIF(Councils!$C$6:$C$873,$A219,Councils!$G$6:$G$816)*0.7,0)</f>
        <v>1</v>
      </c>
      <c r="H219">
        <f ca="1">ROUND(SUMIF(Councils!$C$6:$C$873,$A219,Councils!$H$6:$H$816)*0.7,0)</f>
        <v>0</v>
      </c>
      <c r="I219">
        <f ca="1">ROUND(SUMIF(Councils!$C$6:$C$873,$A219,Councils!$I$6:$I$816)*0.7,0)</f>
        <v>1</v>
      </c>
      <c r="J219">
        <f ca="1">ROUND(SUMIF(Councils!$C$6:$C$873,$A219,Councils!$J$6:$J$816)*0.7,0)</f>
        <v>3</v>
      </c>
      <c r="K219">
        <f ca="1">ROUND(SUMIF(Councils!$C$6:$C$873,$A219,Councils!$K$6:$K$816)*0.7,0)</f>
        <v>0</v>
      </c>
      <c r="L219">
        <f ca="1">ROUND(SUMIF(Councils!$C$6:$C$873,$A219,Councils!$L$6:$L$816)*0.7,0)</f>
        <v>3</v>
      </c>
      <c r="M219" s="63">
        <f t="shared" ca="1" si="10"/>
        <v>0.21428571428571427</v>
      </c>
      <c r="N219">
        <f t="shared" ca="1" si="8"/>
        <v>148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ROUND(SUMIF(Councils!$C$6:$C$873,$A220,Councils!$E$6:$E$873),0)</f>
        <v>574</v>
      </c>
      <c r="F220">
        <f ca="1">ROUND(SUMIF(Councils!$C$6:$C$873,$A220,Councils!$F$6:$F$816)*0.7,0)</f>
        <v>25</v>
      </c>
      <c r="G220">
        <f ca="1">ROUND(SUMIF(Councils!$C$6:$C$873,$A220,Councils!$G$6:$G$816)*0.7,0)</f>
        <v>5</v>
      </c>
      <c r="H220">
        <f ca="1">ROUND(SUMIF(Councils!$C$6:$C$873,$A220,Councils!$H$6:$H$816)*0.7,0)</f>
        <v>0</v>
      </c>
      <c r="I220">
        <f ca="1">ROUND(SUMIF(Councils!$C$6:$C$873,$A220,Councils!$I$6:$I$816)*0.7,0)</f>
        <v>5</v>
      </c>
      <c r="J220">
        <f ca="1">ROUND(SUMIF(Councils!$C$6:$C$873,$A220,Councils!$J$6:$J$816)*0.7,0)</f>
        <v>6</v>
      </c>
      <c r="K220">
        <f ca="1">ROUND(SUMIF(Councils!$C$6:$C$873,$A220,Councils!$K$6:$K$816)*0.7,0)</f>
        <v>0</v>
      </c>
      <c r="L220">
        <f ca="1">ROUND(SUMIF(Councils!$C$6:$C$873,$A220,Councils!$L$6:$L$816)*0.7,0)</f>
        <v>6</v>
      </c>
      <c r="M220" s="63">
        <f t="shared" ref="M220:M221" ca="1" si="11">IFERROR(L220/F220,0)</f>
        <v>0.24</v>
      </c>
      <c r="N220" t="e">
        <f t="shared" ref="N220:N221" ca="1" si="12">RANK(M220,$M$2:$M$219,0)</f>
        <v>#N/A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ROUND(SUMIF(Councils!$C$6:$C$873,$A221,Councils!$E$6:$E$873),0)</f>
        <v>128</v>
      </c>
      <c r="F221">
        <f ca="1">ROUND(SUMIF(Councils!$C$6:$C$873,$A221,Councils!$F$6:$F$816)*0.7,0)</f>
        <v>11</v>
      </c>
      <c r="G221">
        <f ca="1">ROUND(SUMIF(Councils!$C$6:$C$873,$A221,Councils!$G$6:$G$816)*0.7,0)</f>
        <v>0</v>
      </c>
      <c r="H221">
        <f ca="1">ROUND(SUMIF(Councils!$C$6:$C$873,$A221,Councils!$H$6:$H$816)*0.7,0)</f>
        <v>0</v>
      </c>
      <c r="I221">
        <f ca="1">ROUND(SUMIF(Councils!$C$6:$C$873,$A221,Councils!$I$6:$I$816)*0.7,0)</f>
        <v>0</v>
      </c>
      <c r="J221">
        <f ca="1">ROUND(SUMIF(Councils!$C$6:$C$873,$A221,Councils!$J$6:$J$816)*0.7,0)</f>
        <v>1</v>
      </c>
      <c r="K221">
        <f ca="1">ROUND(SUMIF(Councils!$C$6:$C$873,$A221,Councils!$K$6:$K$816)*0.7,0)</f>
        <v>0</v>
      </c>
      <c r="L221">
        <f ca="1">ROUND(SUMIF(Councils!$C$6:$C$873,$A221,Councils!$L$6:$L$816)*0.7,0)</f>
        <v>1</v>
      </c>
      <c r="M221" s="63">
        <f t="shared" ca="1" si="11"/>
        <v>9.0909090909090912E-2</v>
      </c>
      <c r="N221">
        <f t="shared" ca="1" si="12"/>
        <v>178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12837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6456</v>
      </c>
      <c r="B3" t="str">
        <f>IF(ISNA(VLOOKUP($A3,Councils!$B$6:$AE$874,3,0)),0,VLOOKUP($A3,Councils!$B$6:$AE$874,3,0))</f>
        <v>Conroe</v>
      </c>
      <c r="C3">
        <f>IF(ISNA(VLOOKUP($A3,Councils!$B$6:$AE$874,4,0)),0,VLOOKUP($A3,Councils!$B$6:$AE$874,4,0))</f>
        <v>283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0.26666666666666666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IF(ISNA(VLOOKUP($A4,Councils!$B$6:$AE$874,3,0)),0,VLOOKUP($A4,Councils!$B$6:$AE$874,3,0))</f>
        <v>Huntsville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5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IF(ISNA(VLOOKUP($A5,Councils!$B$6:$AE$874,3,0)),0,VLOOKUP($A5,Councils!$B$6:$AE$874,3,0))</f>
        <v>Huntsville</v>
      </c>
      <c r="C5">
        <f>IF(ISNA(VLOOKUP($A5,Councils!$B$6:$AE$874,4,0)),0,VLOOKUP($A5,Councils!$B$6:$AE$874,4,0))</f>
        <v>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2788</v>
      </c>
      <c r="B3" t="str">
        <f>IF(ISNA(VLOOKUP($A3,Councils!$B$6:$AE$874,3,0)),0,VLOOKUP($A3,Councils!$B$6:$AE$874,3,0))</f>
        <v>Baytown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IF(ISNA(VLOOKUP($A4,Councils!$B$6:$AE$874,3,0)),0,VLOOKUP($A4,Councils!$B$6:$AE$874,3,0))</f>
        <v>Crosby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IF(ISNA(VLOOKUP($A5,Councils!$B$6:$AE$874,3,0)),0,VLOOKUP($A5,Councils!$B$6:$AE$874,3,0))</f>
        <v>Baytown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 t="shared" ref="K5:K6" si="0"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IF(ISNA(VLOOKUP($A6,Councils!$B$6:$AE$874,3,0)),0,VLOOKUP($A6,Councils!$B$6:$AE$874,3,0))</f>
        <v>Baytown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8494</v>
      </c>
      <c r="B3" t="str">
        <f>IF(ISNA(VLOOKUP($A3,Councils!$B$6:$AE$874,3,0)),0,VLOOKUP($A3,Councils!$B$6:$AE$874,3,0))</f>
        <v>Friendswood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15</v>
      </c>
      <c r="K3" s="63">
        <f>IFERROR(J3/D3,0)</f>
        <v>1.0714285714285714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0.22222222222222221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IF(ISNA(VLOOKUP($A5,Councils!$B$6:$AE$874,3,0)),0,VLOOKUP($A5,Councils!$B$6:$AE$874,3,0))</f>
        <v>Deer Park</v>
      </c>
      <c r="C5">
        <f>IF(ISNA(VLOOKUP($A5,Councils!$B$6:$AE$874,4,0)),0,VLOOKUP($A5,Councils!$B$6:$AE$874,4,0))</f>
        <v>102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6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6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13940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167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9337</v>
      </c>
      <c r="B3" t="str">
        <f>IF(ISNA(VLOOKUP($A3,Councils!$B$6:$AE$874,3,0)),0,VLOOKUP($A3,Councils!$B$6:$AE$874,3,0))</f>
        <v>Rockwall</v>
      </c>
      <c r="C3">
        <f>IF(ISNA(VLOOKUP($A3,Councils!$B$6:$AE$874,4,0)),0,VLOOKUP($A3,Councils!$B$6:$AE$874,4,0))</f>
        <v>223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1.0833333333333333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IF(ISNA(VLOOKUP($A4,Councils!$B$6:$AE$874,3,0)),0,VLOOKUP($A4,Councils!$B$6:$AE$874,3,0))</f>
        <v>Garland</v>
      </c>
      <c r="C4">
        <f>IF(ISNA(VLOOKUP($A4,Councils!$B$6:$AE$874,4,0)),0,VLOOKUP($A4,Councils!$B$6:$AE$874,4,0))</f>
        <v>230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0.15384615384615385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IF(ISNA(VLOOKUP($A5,Councils!$B$6:$AE$874,3,0)),0,VLOOKUP($A5,Councils!$B$6:$AE$874,3,0))</f>
        <v>Wylie</v>
      </c>
      <c r="C5">
        <f>IF(ISNA(VLOOKUP($A5,Councils!$B$6:$AE$874,4,0)),0,VLOOKUP($A5,Councils!$B$6:$AE$874,4,0))</f>
        <v>275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6.6666666666666666E-2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IF(ISNA(VLOOKUP($A6,Councils!$B$6:$AE$874,3,0)),0,VLOOKUP($A6,Councils!$B$6:$AE$874,3,0))</f>
        <v>Garland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3460</v>
      </c>
      <c r="B3" t="str">
        <f>IF(ISNA(VLOOKUP($A3,Councils!$B$6:$AE$874,3,0)),0,VLOOKUP($A3,Councils!$B$6:$AE$874,3,0))</f>
        <v>Grand Prairie</v>
      </c>
      <c r="C3">
        <f>IF(ISNA(VLOOKUP($A3,Councils!$B$6:$AE$874,4,0)),0,VLOOKUP($A3,Councils!$B$6:$AE$874,4,0))</f>
        <v>71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IF(ISNA(VLOOKUP($A4,Councils!$B$6:$AE$874,3,0)),0,VLOOKUP($A4,Councils!$B$6:$AE$874,3,0))</f>
        <v>Dallas Fort Worth Met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4370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IF(ISNA(VLOOKUP($A4,Councils!$B$6:$AE$874,3,0)),0,VLOOKUP($A4,Councils!$B$6:$AE$874,3,0))</f>
        <v>Rowlett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0.5714285714285714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IF(ISNA(VLOOKUP($A6,Councils!$B$6:$AE$874,3,0)),0,VLOOKUP($A6,Councils!$B$6:$AE$874,3,0))</f>
        <v>Irving</v>
      </c>
      <c r="C6">
        <f>IF(ISNA(VLOOKUP($A6,Councils!$B$6:$AE$874,4,0)),0,VLOOKUP($A6,Councils!$B$6:$AE$874,4,0))</f>
        <v>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7438</v>
      </c>
      <c r="B3" t="str">
        <f>IF(ISNA(VLOOKUP($A3,Councils!$B$6:$AE$874,3,0)),0,VLOOKUP($A3,Councils!$B$6:$AE$874,3,0))</f>
        <v>Greenville</v>
      </c>
      <c r="C3">
        <f>IF(ISNA(VLOOKUP($A3,Councils!$B$6:$AE$874,4,0)),0,VLOOKUP($A3,Councils!$B$6:$AE$874,4,0))</f>
        <v>108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IF(ISNA(VLOOKUP($A4,Councils!$B$6:$AE$874,3,0)),0,VLOOKUP($A4,Councils!$B$6:$AE$874,3,0))</f>
        <v>Richardson</v>
      </c>
      <c r="C4">
        <f>IF(ISNA(VLOOKUP($A4,Councils!$B$6:$AE$874,4,0)),0,VLOOKUP($A4,Councils!$B$6:$AE$874,4,0))</f>
        <v>281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0.8666666666666667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-3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106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IF(ISNA(VLOOKUP($A6,Councils!$B$6:$AE$874,3,0)),0,VLOOKUP($A6,Councils!$B$6:$AE$874,3,0))</f>
        <v>Commerce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6887</v>
      </c>
      <c r="B3" t="str">
        <f>IF(ISNA(VLOOKUP($A3,Councils!$B$6:$AE$874,3,0)),0,VLOOKUP($A3,Councils!$B$6:$AE$874,3,0))</f>
        <v>Terrell</v>
      </c>
      <c r="C3">
        <f>IF(ISNA(VLOOKUP($A3,Councils!$B$6:$AE$874,4,0)),0,VLOOKUP($A3,Councils!$B$6:$AE$874,4,0))</f>
        <v>59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IF(ISNA(VLOOKUP($A4,Councils!$B$6:$AE$874,3,0)),0,VLOOKUP($A4,Councils!$B$6:$AE$874,3,0))</f>
        <v>Kaufman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IF(ISNA(VLOOKUP($A5,Councils!$B$6:$AE$874,3,0)),0,VLOOKUP($A5,Councils!$B$6:$AE$874,3,0))</f>
        <v>Talty</v>
      </c>
      <c r="C5">
        <f>IF(ISNA(VLOOKUP($A5,Councils!$B$6:$AE$874,4,0)),0,VLOOKUP($A5,Councils!$B$6:$AE$874,4,0))</f>
        <v>125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1.2857142857142858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IF(ISNA(VLOOKUP($A6,Councils!$B$6:$AE$874,3,0)),0,VLOOKUP($A6,Councils!$B$6:$AE$874,3,0))</f>
        <v>Mesquite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1005</v>
      </c>
      <c r="F1" s="72" t="s">
        <v>725</v>
      </c>
      <c r="G1" s="72" t="s">
        <v>726</v>
      </c>
      <c r="H1" s="72" t="s">
        <v>727</v>
      </c>
      <c r="I1" s="72" t="s">
        <v>728</v>
      </c>
      <c r="J1" s="72" t="s">
        <v>729</v>
      </c>
      <c r="K1" s="72" t="s">
        <v>730</v>
      </c>
      <c r="L1" s="72" t="s">
        <v>731</v>
      </c>
      <c r="M1" s="72" t="s">
        <v>808</v>
      </c>
      <c r="N1" s="78" t="s">
        <v>819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151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ref="N3:N66" si="1">RANK(L3,$L$2:$L$221,0)</f>
        <v>151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89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0</v>
      </c>
      <c r="I5">
        <f>ROUND(SUMIF(Councils!$C$6:$C$809,$A5,Councils!$R$6:$R$809)*0.7,0)</f>
        <v>1</v>
      </c>
      <c r="J5">
        <f>ROUND(SUMIF(Councils!$C$6:$C$809,$A5,Councils!$S$6:$S$809)*0.7,0)</f>
        <v>2</v>
      </c>
      <c r="K5">
        <f>ROUND(SUMIF(Councils!$C$6:$C$809,$A5,Councils!$T$6:$T$809)*0.7,0)</f>
        <v>1</v>
      </c>
      <c r="L5">
        <f>ROUND(SUMIF(Councils!$C$6:$C$809,$A5,Councils!$U$6:$U$809)*0.7,0)</f>
        <v>1</v>
      </c>
      <c r="M5" s="63">
        <f t="shared" si="0"/>
        <v>0</v>
      </c>
      <c r="N5">
        <f t="shared" si="1"/>
        <v>32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1</v>
      </c>
      <c r="I6">
        <f>ROUND(SUMIF(Councils!$C$6:$C$809,$A6,Councils!$R$6:$R$809)*0.7,0)</f>
        <v>-1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0</v>
      </c>
      <c r="M6" s="63">
        <f t="shared" si="0"/>
        <v>0</v>
      </c>
      <c r="N6">
        <f t="shared" si="1"/>
        <v>89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1</v>
      </c>
      <c r="H7">
        <f>ROUND(SUMIF(Councils!$C$6:$C$809,$A7,Councils!$Q$6:$Q$809)*0.7,0)</f>
        <v>0</v>
      </c>
      <c r="I7">
        <f>ROUND(SUMIF(Councils!$C$6:$C$809,$A7,Councils!$R$6:$R$809)*0.7,0)</f>
        <v>1</v>
      </c>
      <c r="J7">
        <f>ROUND(SUMIF(Councils!$C$6:$C$809,$A7,Councils!$S$6:$S$809)*0.7,0)</f>
        <v>1</v>
      </c>
      <c r="K7">
        <f>ROUND(SUMIF(Councils!$C$6:$C$809,$A7,Councils!$T$6:$T$809)*0.7,0)</f>
        <v>0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32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151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4</v>
      </c>
      <c r="K9">
        <f>ROUND(SUMIF(Councils!$C$6:$C$809,$A9,Councils!$T$6:$T$809)*0.7,0)</f>
        <v>0</v>
      </c>
      <c r="L9">
        <f>ROUND(SUMIF(Councils!$C$6:$C$809,$A9,Councils!$U$6:$U$809)*0.7,0)</f>
        <v>4</v>
      </c>
      <c r="M9" s="63">
        <f t="shared" si="0"/>
        <v>0</v>
      </c>
      <c r="N9">
        <f t="shared" si="1"/>
        <v>5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32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1</v>
      </c>
      <c r="H11">
        <f>ROUND(SUMIF(Councils!$C$6:$C$809,$A11,Councils!$Q$6:$Q$809)*0.7,0)</f>
        <v>0</v>
      </c>
      <c r="I11">
        <f>ROUND(SUMIF(Councils!$C$6:$C$809,$A11,Councils!$R$6:$R$809)*0.7,0)</f>
        <v>1</v>
      </c>
      <c r="J11">
        <f>ROUND(SUMIF(Councils!$C$6:$C$809,$A11,Councils!$S$6:$S$809)*0.7,0)</f>
        <v>1</v>
      </c>
      <c r="K11">
        <f>ROUND(SUMIF(Councils!$C$6:$C$809,$A11,Councils!$T$6:$T$809)*0.7,0)</f>
        <v>0</v>
      </c>
      <c r="L11">
        <f>ROUND(SUMIF(Councils!$C$6:$C$809,$A11,Councils!$U$6:$U$809)*0.7,0)</f>
        <v>1</v>
      </c>
      <c r="M11" s="63">
        <f t="shared" si="0"/>
        <v>0</v>
      </c>
      <c r="N11">
        <f t="shared" si="1"/>
        <v>32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32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1</v>
      </c>
      <c r="I13">
        <f>ROUND(SUMIF(Councils!$C$6:$C$809,$A13,Councils!$R$6:$R$809)*0.7,0)</f>
        <v>-1</v>
      </c>
      <c r="J13">
        <f>ROUND(SUMIF(Councils!$C$6:$C$809,$A13,Councils!$S$6:$S$809)*0.7,0)</f>
        <v>0</v>
      </c>
      <c r="K13">
        <f>ROUND(SUMIF(Councils!$C$6:$C$809,$A13,Councils!$T$6:$T$809)*0.7,0)</f>
        <v>1</v>
      </c>
      <c r="L13">
        <f>ROUND(SUMIF(Councils!$C$6:$C$809,$A13,Councils!$U$6:$U$809)*0.7,0)</f>
        <v>-1</v>
      </c>
      <c r="M13" s="63">
        <f t="shared" si="0"/>
        <v>0</v>
      </c>
      <c r="N13">
        <f t="shared" si="1"/>
        <v>151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0</v>
      </c>
      <c r="I14">
        <f>ROUND(SUMIF(Councils!$C$6:$C$809,$A14,Councils!$R$6:$R$809)*0.7,0)</f>
        <v>0</v>
      </c>
      <c r="J14">
        <f>ROUND(SUMIF(Councils!$C$6:$C$809,$A14,Councils!$S$6:$S$809)*0.7,0)</f>
        <v>2</v>
      </c>
      <c r="K14">
        <f>ROUND(SUMIF(Councils!$C$6:$C$809,$A14,Councils!$T$6:$T$809)*0.7,0)</f>
        <v>1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32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1</v>
      </c>
      <c r="I15">
        <f>ROUND(SUMIF(Councils!$C$6:$C$809,$A15,Councils!$R$6:$R$809)*0.7,0)</f>
        <v>-1</v>
      </c>
      <c r="J15">
        <f>ROUND(SUMIF(Councils!$C$6:$C$809,$A15,Councils!$S$6:$S$809)*0.7,0)</f>
        <v>1</v>
      </c>
      <c r="K15">
        <f>ROUND(SUMIF(Councils!$C$6:$C$809,$A15,Councils!$T$6:$T$809)*0.7,0)</f>
        <v>1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151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4</v>
      </c>
      <c r="K16">
        <f>ROUND(SUMIF(Councils!$C$6:$C$809,$A16,Councils!$T$6:$T$809)*0.7,0)</f>
        <v>4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89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1</v>
      </c>
      <c r="H17">
        <f>ROUND(SUMIF(Councils!$C$6:$C$809,$A17,Councils!$Q$6:$Q$809)*0.7,0)</f>
        <v>0</v>
      </c>
      <c r="I17">
        <f>ROUND(SUMIF(Councils!$C$6:$C$809,$A17,Councils!$R$6:$R$809)*0.7,0)</f>
        <v>1</v>
      </c>
      <c r="J17">
        <f>ROUND(SUMIF(Councils!$C$6:$C$809,$A17,Councils!$S$6:$S$809)*0.7,0)</f>
        <v>6</v>
      </c>
      <c r="K17">
        <f>ROUND(SUMIF(Councils!$C$6:$C$809,$A17,Councils!$T$6:$T$809)*0.7,0)</f>
        <v>2</v>
      </c>
      <c r="L17">
        <f>ROUND(SUMIF(Councils!$C$6:$C$809,$A17,Councils!$U$6:$U$809)*0.7,0)</f>
        <v>4</v>
      </c>
      <c r="M17" s="63">
        <f t="shared" si="0"/>
        <v>0</v>
      </c>
      <c r="N17">
        <f t="shared" si="1"/>
        <v>5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32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0</v>
      </c>
      <c r="I19">
        <f>ROUND(SUMIF(Councils!$C$6:$C$809,$A19,Councils!$R$6:$R$809)*0.7,0)</f>
        <v>1</v>
      </c>
      <c r="J19">
        <f>ROUND(SUMIF(Councils!$C$6:$C$809,$A19,Councils!$S$6:$S$809)*0.7,0)</f>
        <v>6</v>
      </c>
      <c r="K19">
        <f>ROUND(SUMIF(Councils!$C$6:$C$809,$A19,Councils!$T$6:$T$809)*0.7,0)</f>
        <v>4</v>
      </c>
      <c r="L19">
        <f>ROUND(SUMIF(Councils!$C$6:$C$809,$A19,Councils!$U$6:$U$809)*0.7,0)</f>
        <v>2</v>
      </c>
      <c r="M19" s="63">
        <f t="shared" si="0"/>
        <v>0</v>
      </c>
      <c r="N19">
        <f t="shared" si="1"/>
        <v>23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151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1</v>
      </c>
      <c r="K21">
        <f>ROUND(SUMIF(Councils!$C$6:$C$809,$A21,Councils!$T$6:$T$809)*0.7,0)</f>
        <v>4</v>
      </c>
      <c r="L21">
        <f>ROUND(SUMIF(Councils!$C$6:$C$809,$A21,Councils!$U$6:$U$809)*0.7,0)</f>
        <v>-2</v>
      </c>
      <c r="M21" s="63">
        <f t="shared" si="0"/>
        <v>0</v>
      </c>
      <c r="N21">
        <f t="shared" si="1"/>
        <v>205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1</v>
      </c>
      <c r="I22">
        <f>ROUND(SUMIF(Councils!$C$6:$C$809,$A22,Councils!$R$6:$R$809)*0.7,0)</f>
        <v>0</v>
      </c>
      <c r="J22">
        <f>ROUND(SUMIF(Councils!$C$6:$C$809,$A22,Councils!$S$6:$S$809)*0.7,0)</f>
        <v>6</v>
      </c>
      <c r="K22">
        <f>ROUND(SUMIF(Councils!$C$6:$C$809,$A22,Councils!$T$6:$T$809)*0.7,0)</f>
        <v>2</v>
      </c>
      <c r="L22">
        <f>ROUND(SUMIF(Councils!$C$6:$C$809,$A22,Councils!$U$6:$U$809)*0.7,0)</f>
        <v>4</v>
      </c>
      <c r="M22" s="63">
        <f t="shared" si="0"/>
        <v>0</v>
      </c>
      <c r="N22">
        <f t="shared" si="1"/>
        <v>5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89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0</v>
      </c>
      <c r="M24" s="63">
        <f t="shared" si="0"/>
        <v>0</v>
      </c>
      <c r="N24">
        <f t="shared" si="1"/>
        <v>89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1</v>
      </c>
      <c r="I25">
        <f>ROUND(SUMIF(Councils!$C$6:$C$809,$A25,Councils!$R$6:$R$809)*0.7,0)</f>
        <v>-1</v>
      </c>
      <c r="J25">
        <f>ROUND(SUMIF(Councils!$C$6:$C$809,$A25,Councils!$S$6:$S$809)*0.7,0)</f>
        <v>4</v>
      </c>
      <c r="K25">
        <f>ROUND(SUMIF(Councils!$C$6:$C$809,$A25,Councils!$T$6:$T$809)*0.7,0)</f>
        <v>4</v>
      </c>
      <c r="L25">
        <f>ROUND(SUMIF(Councils!$C$6:$C$809,$A25,Councils!$U$6:$U$809)*0.7,0)</f>
        <v>1</v>
      </c>
      <c r="M25" s="63">
        <f t="shared" si="0"/>
        <v>0</v>
      </c>
      <c r="N25">
        <f t="shared" si="1"/>
        <v>32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1</v>
      </c>
      <c r="I26">
        <f>ROUND(SUMIF(Councils!$C$6:$C$809,$A26,Councils!$R$6:$R$809)*0.7,0)</f>
        <v>1</v>
      </c>
      <c r="J26">
        <f>ROUND(SUMIF(Councils!$C$6:$C$809,$A26,Councils!$S$6:$S$809)*0.7,0)</f>
        <v>4</v>
      </c>
      <c r="K26">
        <f>ROUND(SUMIF(Councils!$C$6:$C$809,$A26,Councils!$T$6:$T$809)*0.7,0)</f>
        <v>3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32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89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1</v>
      </c>
      <c r="I28">
        <f>ROUND(SUMIF(Councils!$C$6:$C$809,$A28,Councils!$R$6:$R$809)*0.7,0)</f>
        <v>-1</v>
      </c>
      <c r="J28">
        <f>ROUND(SUMIF(Councils!$C$6:$C$809,$A28,Councils!$S$6:$S$809)*0.7,0)</f>
        <v>4</v>
      </c>
      <c r="K28">
        <f>ROUND(SUMIF(Councils!$C$6:$C$809,$A28,Councils!$T$6:$T$809)*0.7,0)</f>
        <v>4</v>
      </c>
      <c r="L28">
        <f>ROUND(SUMIF(Councils!$C$6:$C$809,$A28,Councils!$U$6:$U$809)*0.7,0)</f>
        <v>-1</v>
      </c>
      <c r="M28" s="63">
        <f t="shared" si="0"/>
        <v>0</v>
      </c>
      <c r="N28">
        <f t="shared" si="1"/>
        <v>151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89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1</v>
      </c>
      <c r="K30">
        <f>ROUND(SUMIF(Councils!$C$6:$C$809,$A30,Councils!$T$6:$T$809)*0.7,0)</f>
        <v>1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89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0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89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89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1</v>
      </c>
      <c r="I33">
        <f>ROUND(SUMIF(Councils!$C$6:$C$809,$A33,Councils!$R$6:$R$809)*0.7,0)</f>
        <v>-1</v>
      </c>
      <c r="J33">
        <f>ROUND(SUMIF(Councils!$C$6:$C$809,$A33,Councils!$S$6:$S$809)*0.7,0)</f>
        <v>0</v>
      </c>
      <c r="K33">
        <f>ROUND(SUMIF(Councils!$C$6:$C$809,$A33,Councils!$T$6:$T$809)*0.7,0)</f>
        <v>2</v>
      </c>
      <c r="L33">
        <f>ROUND(SUMIF(Councils!$C$6:$C$809,$A33,Councils!$U$6:$U$809)*0.7,0)</f>
        <v>-2</v>
      </c>
      <c r="M33" s="63">
        <f t="shared" si="0"/>
        <v>0</v>
      </c>
      <c r="N33">
        <f t="shared" si="1"/>
        <v>205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1</v>
      </c>
      <c r="I34">
        <f>ROUND(SUMIF(Councils!$C$6:$C$809,$A34,Councils!$R$6:$R$809)*0.7,0)</f>
        <v>-1</v>
      </c>
      <c r="J34">
        <f>ROUND(SUMIF(Councils!$C$6:$C$809,$A34,Councils!$S$6:$S$809)*0.7,0)</f>
        <v>2</v>
      </c>
      <c r="K34">
        <f>ROUND(SUMIF(Councils!$C$6:$C$809,$A34,Councils!$T$6:$T$809)*0.7,0)</f>
        <v>3</v>
      </c>
      <c r="L34">
        <f>ROUND(SUMIF(Councils!$C$6:$C$809,$A34,Councils!$U$6:$U$809)*0.7,0)</f>
        <v>-1</v>
      </c>
      <c r="M34" s="63">
        <f t="shared" si="0"/>
        <v>0</v>
      </c>
      <c r="N34">
        <f t="shared" si="1"/>
        <v>151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0</v>
      </c>
      <c r="I35">
        <f>ROUND(SUMIF(Councils!$C$6:$C$809,$A35,Councils!$R$6:$R$809)*0.7,0)</f>
        <v>1</v>
      </c>
      <c r="J35">
        <f>ROUND(SUMIF(Councils!$C$6:$C$809,$A35,Councils!$S$6:$S$809)*0.7,0)</f>
        <v>4</v>
      </c>
      <c r="K35">
        <f>ROUND(SUMIF(Councils!$C$6:$C$809,$A35,Councils!$T$6:$T$809)*0.7,0)</f>
        <v>1</v>
      </c>
      <c r="L35">
        <f>ROUND(SUMIF(Councils!$C$6:$C$809,$A35,Councils!$U$6:$U$809)*0.7,0)</f>
        <v>3</v>
      </c>
      <c r="M35" s="63">
        <f t="shared" si="0"/>
        <v>0</v>
      </c>
      <c r="N35">
        <f t="shared" si="1"/>
        <v>16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2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32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2</v>
      </c>
      <c r="H37">
        <f>ROUND(SUMIF(Councils!$C$6:$C$809,$A37,Councils!$Q$6:$Q$809)*0.7,0)</f>
        <v>1</v>
      </c>
      <c r="I37">
        <f>ROUND(SUMIF(Councils!$C$6:$C$809,$A37,Councils!$R$6:$R$809)*0.7,0)</f>
        <v>1</v>
      </c>
      <c r="J37">
        <f>ROUND(SUMIF(Councils!$C$6:$C$809,$A37,Councils!$S$6:$S$809)*0.7,0)</f>
        <v>8</v>
      </c>
      <c r="K37">
        <f>ROUND(SUMIF(Councils!$C$6:$C$809,$A37,Councils!$T$6:$T$809)*0.7,0)</f>
        <v>1</v>
      </c>
      <c r="L37">
        <f>ROUND(SUMIF(Councils!$C$6:$C$809,$A37,Councils!$U$6:$U$809)*0.7,0)</f>
        <v>8</v>
      </c>
      <c r="M37" s="63">
        <f t="shared" si="0"/>
        <v>0</v>
      </c>
      <c r="N37">
        <f t="shared" si="1"/>
        <v>1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6</v>
      </c>
      <c r="K38">
        <f>ROUND(SUMIF(Councils!$C$6:$C$809,$A38,Councils!$T$6:$T$809)*0.7,0)</f>
        <v>3</v>
      </c>
      <c r="L38">
        <f>ROUND(SUMIF(Councils!$C$6:$C$809,$A38,Councils!$U$6:$U$809)*0.7,0)</f>
        <v>3</v>
      </c>
      <c r="M38" s="63">
        <f t="shared" si="0"/>
        <v>0</v>
      </c>
      <c r="N38">
        <f t="shared" si="1"/>
        <v>16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1</v>
      </c>
      <c r="H39">
        <f>ROUND(SUMIF(Councils!$C$6:$C$809,$A39,Councils!$Q$6:$Q$809)*0.7,0)</f>
        <v>1</v>
      </c>
      <c r="I39">
        <f>ROUND(SUMIF(Councils!$C$6:$C$809,$A39,Councils!$R$6:$R$809)*0.7,0)</f>
        <v>0</v>
      </c>
      <c r="J39">
        <f>ROUND(SUMIF(Councils!$C$6:$C$809,$A39,Councils!$S$6:$S$809)*0.7,0)</f>
        <v>9</v>
      </c>
      <c r="K39">
        <f>ROUND(SUMIF(Councils!$C$6:$C$809,$A39,Councils!$T$6:$T$809)*0.7,0)</f>
        <v>3</v>
      </c>
      <c r="L39">
        <f>ROUND(SUMIF(Councils!$C$6:$C$809,$A39,Councils!$U$6:$U$809)*0.7,0)</f>
        <v>6</v>
      </c>
      <c r="M39" s="63">
        <f t="shared" si="0"/>
        <v>0</v>
      </c>
      <c r="N39">
        <f t="shared" si="1"/>
        <v>2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2</v>
      </c>
      <c r="H40">
        <f>ROUND(SUMIF(Councils!$C$6:$C$809,$A40,Councils!$Q$6:$Q$809)*0.7,0)</f>
        <v>1</v>
      </c>
      <c r="I40">
        <f>ROUND(SUMIF(Councils!$C$6:$C$809,$A40,Councils!$R$6:$R$809)*0.7,0)</f>
        <v>1</v>
      </c>
      <c r="J40">
        <f>ROUND(SUMIF(Councils!$C$6:$C$809,$A40,Councils!$S$6:$S$809)*0.7,0)</f>
        <v>8</v>
      </c>
      <c r="K40">
        <f>ROUND(SUMIF(Councils!$C$6:$C$809,$A40,Councils!$T$6:$T$809)*0.7,0)</f>
        <v>7</v>
      </c>
      <c r="L40">
        <f>ROUND(SUMIF(Councils!$C$6:$C$809,$A40,Councils!$U$6:$U$809)*0.7,0)</f>
        <v>1</v>
      </c>
      <c r="M40" s="63">
        <f t="shared" si="0"/>
        <v>0</v>
      </c>
      <c r="N40">
        <f t="shared" si="1"/>
        <v>32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2</v>
      </c>
      <c r="K41">
        <f>ROUND(SUMIF(Councils!$C$6:$C$809,$A41,Councils!$T$6:$T$809)*0.7,0)</f>
        <v>3</v>
      </c>
      <c r="L41">
        <f>ROUND(SUMIF(Councils!$C$6:$C$809,$A41,Councils!$U$6:$U$809)*0.7,0)</f>
        <v>-1</v>
      </c>
      <c r="M41" s="63">
        <f t="shared" si="0"/>
        <v>0</v>
      </c>
      <c r="N41">
        <f t="shared" si="1"/>
        <v>151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1</v>
      </c>
      <c r="I42">
        <f>ROUND(SUMIF(Councils!$C$6:$C$809,$A42,Councils!$R$6:$R$809)*0.7,0)</f>
        <v>-1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151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1</v>
      </c>
      <c r="I43">
        <f>ROUND(SUMIF(Councils!$C$6:$C$809,$A43,Councils!$R$6:$R$809)*0.7,0)</f>
        <v>-1</v>
      </c>
      <c r="J43">
        <f>ROUND(SUMIF(Councils!$C$6:$C$809,$A43,Councils!$S$6:$S$809)*0.7,0)</f>
        <v>4</v>
      </c>
      <c r="K43">
        <f>ROUND(SUMIF(Councils!$C$6:$C$809,$A43,Councils!$T$6:$T$809)*0.7,0)</f>
        <v>2</v>
      </c>
      <c r="L43">
        <f>ROUND(SUMIF(Councils!$C$6:$C$809,$A43,Councils!$U$6:$U$809)*0.7,0)</f>
        <v>2</v>
      </c>
      <c r="M43" s="63">
        <f t="shared" si="0"/>
        <v>0</v>
      </c>
      <c r="N43">
        <f t="shared" si="1"/>
        <v>23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3</v>
      </c>
      <c r="M44" s="63">
        <f t="shared" si="0"/>
        <v>0</v>
      </c>
      <c r="N44">
        <f t="shared" si="1"/>
        <v>16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151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5</v>
      </c>
      <c r="L46">
        <f>ROUND(SUMIF(Councils!$C$6:$C$809,$A46,Councils!$U$6:$U$809)*0.7,0)</f>
        <v>-4</v>
      </c>
      <c r="M46" s="63">
        <f t="shared" si="0"/>
        <v>0</v>
      </c>
      <c r="N46">
        <f t="shared" si="1"/>
        <v>217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3</v>
      </c>
      <c r="K47">
        <f>ROUND(SUMIF(Councils!$C$6:$C$809,$A47,Councils!$T$6:$T$809)*0.7,0)</f>
        <v>2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32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4</v>
      </c>
      <c r="K48">
        <f>ROUND(SUMIF(Councils!$C$6:$C$809,$A48,Councils!$T$6:$T$809)*0.7,0)</f>
        <v>2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32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1</v>
      </c>
      <c r="K49">
        <f>ROUND(SUMIF(Councils!$C$6:$C$809,$A49,Councils!$T$6:$T$809)*0.7,0)</f>
        <v>1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89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0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32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1</v>
      </c>
      <c r="K51">
        <f>ROUND(SUMIF(Councils!$C$6:$C$809,$A51,Councils!$T$6:$T$809)*0.7,0)</f>
        <v>1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89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151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2</v>
      </c>
      <c r="L53">
        <f>ROUND(SUMIF(Councils!$C$6:$C$809,$A53,Councils!$U$6:$U$809)*0.7,0)</f>
        <v>-2</v>
      </c>
      <c r="M53" s="63">
        <f t="shared" si="0"/>
        <v>0</v>
      </c>
      <c r="N53">
        <f t="shared" si="1"/>
        <v>205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1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32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32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-1</v>
      </c>
      <c r="M56" s="63">
        <f t="shared" si="0"/>
        <v>0</v>
      </c>
      <c r="N56">
        <f t="shared" si="1"/>
        <v>151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4</v>
      </c>
      <c r="L57">
        <f>ROUND(SUMIF(Councils!$C$6:$C$809,$A57,Councils!$U$6:$U$809)*0.7,0)</f>
        <v>-4</v>
      </c>
      <c r="M57" s="63">
        <f t="shared" si="0"/>
        <v>0</v>
      </c>
      <c r="N57">
        <f t="shared" si="1"/>
        <v>217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41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89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0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89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53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89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89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2</v>
      </c>
      <c r="K62">
        <f>ROUND(SUMIF(Councils!$C$6:$C$809,$A62,Councils!$T$6:$T$809)*0.7,0)</f>
        <v>1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32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1</v>
      </c>
      <c r="H63">
        <f>ROUND(SUMIF(Councils!$C$6:$C$809,$A63,Councils!$Q$6:$Q$809)*0.7,0)</f>
        <v>1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4</v>
      </c>
      <c r="L63">
        <f>ROUND(SUMIF(Councils!$C$6:$C$809,$A63,Councils!$U$6:$U$809)*0.7,0)</f>
        <v>-2</v>
      </c>
      <c r="M63" s="63">
        <f t="shared" si="0"/>
        <v>0</v>
      </c>
      <c r="N63">
        <f t="shared" si="1"/>
        <v>205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6</v>
      </c>
      <c r="K64">
        <f>ROUND(SUMIF(Councils!$C$6:$C$809,$A64,Councils!$T$6:$T$809)*0.7,0)</f>
        <v>2</v>
      </c>
      <c r="L64">
        <f>ROUND(SUMIF(Councils!$C$6:$C$809,$A64,Councils!$U$6:$U$809)*0.7,0)</f>
        <v>4</v>
      </c>
      <c r="M64" s="63">
        <f t="shared" si="0"/>
        <v>0</v>
      </c>
      <c r="N64">
        <f t="shared" si="1"/>
        <v>5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1</v>
      </c>
      <c r="I65">
        <f>ROUND(SUMIF(Councils!$C$6:$C$809,$A65,Councils!$R$6:$R$809)*0.7,0)</f>
        <v>1</v>
      </c>
      <c r="J65">
        <f>ROUND(SUMIF(Councils!$C$6:$C$809,$A65,Councils!$S$6:$S$809)*0.7,0)</f>
        <v>5</v>
      </c>
      <c r="K65">
        <f>ROUND(SUMIF(Councils!$C$6:$C$809,$A65,Councils!$T$6:$T$809)*0.7,0)</f>
        <v>2</v>
      </c>
      <c r="L65">
        <f>ROUND(SUMIF(Councils!$C$6:$C$809,$A65,Councils!$U$6:$U$809)*0.7,0)</f>
        <v>3</v>
      </c>
      <c r="M65" s="63">
        <f t="shared" si="0"/>
        <v>0</v>
      </c>
      <c r="N65">
        <f t="shared" si="1"/>
        <v>16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1</v>
      </c>
      <c r="I66">
        <f>ROUND(SUMIF(Councils!$C$6:$C$809,$A66,Councils!$R$6:$R$809)*0.7,0)</f>
        <v>-1</v>
      </c>
      <c r="J66">
        <f>ROUND(SUMIF(Councils!$C$6:$C$809,$A66,Councils!$S$6:$S$809)*0.7,0)</f>
        <v>2</v>
      </c>
      <c r="K66">
        <f>ROUND(SUMIF(Councils!$C$6:$C$809,$A66,Councils!$T$6:$T$809)*0.7,0)</f>
        <v>1</v>
      </c>
      <c r="L66">
        <f>ROUND(SUMIF(Councils!$C$6:$C$809,$A66,Councils!$U$6:$U$809)*0.7,0)</f>
        <v>1</v>
      </c>
      <c r="M66" s="63">
        <f t="shared" ref="M66:M129" si="2">IFERROR(L66/F66,0)</f>
        <v>0</v>
      </c>
      <c r="N66">
        <f t="shared" si="1"/>
        <v>32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32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0</v>
      </c>
      <c r="I68">
        <f>ROUND(SUMIF(Councils!$C$6:$C$809,$A68,Councils!$R$6:$R$809)*0.7,0)</f>
        <v>0</v>
      </c>
      <c r="J68">
        <f>ROUND(SUMIF(Councils!$C$6:$C$809,$A68,Councils!$S$6:$S$809)*0.7,0)</f>
        <v>4</v>
      </c>
      <c r="K68">
        <f>ROUND(SUMIF(Councils!$C$6:$C$809,$A68,Councils!$T$6:$T$809)*0.7,0)</f>
        <v>2</v>
      </c>
      <c r="L68">
        <f>ROUND(SUMIF(Councils!$C$6:$C$809,$A68,Councils!$U$6:$U$809)*0.7,0)</f>
        <v>2</v>
      </c>
      <c r="M68" s="63">
        <f t="shared" si="2"/>
        <v>0</v>
      </c>
      <c r="N68">
        <f t="shared" si="3"/>
        <v>23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32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0</v>
      </c>
      <c r="I70">
        <f>ROUND(SUMIF(Councils!$C$6:$C$809,$A70,Councils!$R$6:$R$809)*0.7,0)</f>
        <v>1</v>
      </c>
      <c r="J70">
        <f>ROUND(SUMIF(Councils!$C$6:$C$809,$A70,Councils!$S$6:$S$809)*0.7,0)</f>
        <v>1</v>
      </c>
      <c r="K70">
        <f>ROUND(SUMIF(Councils!$C$6:$C$809,$A70,Councils!$T$6:$T$809)*0.7,0)</f>
        <v>1</v>
      </c>
      <c r="L70">
        <f>ROUND(SUMIF(Councils!$C$6:$C$809,$A70,Councils!$U$6:$U$809)*0.7,0)</f>
        <v>1</v>
      </c>
      <c r="M70" s="63">
        <f t="shared" si="2"/>
        <v>0</v>
      </c>
      <c r="N70">
        <f t="shared" si="3"/>
        <v>32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0</v>
      </c>
      <c r="I71">
        <f>ROUND(SUMIF(Councils!$C$6:$C$809,$A71,Councils!$R$6:$R$809)*0.7,0)</f>
        <v>1</v>
      </c>
      <c r="J71">
        <f>ROUND(SUMIF(Councils!$C$6:$C$809,$A71,Councils!$S$6:$S$809)*0.7,0)</f>
        <v>3</v>
      </c>
      <c r="K71">
        <f>ROUND(SUMIF(Councils!$C$6:$C$809,$A71,Councils!$T$6:$T$809)*0.7,0)</f>
        <v>3</v>
      </c>
      <c r="L71">
        <f>ROUND(SUMIF(Councils!$C$6:$C$809,$A71,Councils!$U$6:$U$809)*0.7,0)</f>
        <v>0</v>
      </c>
      <c r="M71" s="63">
        <f t="shared" si="2"/>
        <v>0</v>
      </c>
      <c r="N71">
        <f t="shared" si="3"/>
        <v>89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1</v>
      </c>
      <c r="I72">
        <f>ROUND(SUMIF(Councils!$C$6:$C$809,$A72,Councils!$R$6:$R$809)*0.7,0)</f>
        <v>0</v>
      </c>
      <c r="J72">
        <f>ROUND(SUMIF(Councils!$C$6:$C$809,$A72,Councils!$S$6:$S$809)*0.7,0)</f>
        <v>4</v>
      </c>
      <c r="K72">
        <f>ROUND(SUMIF(Councils!$C$6:$C$809,$A72,Councils!$T$6:$T$809)*0.7,0)</f>
        <v>4</v>
      </c>
      <c r="L72">
        <f>ROUND(SUMIF(Councils!$C$6:$C$809,$A72,Councils!$U$6:$U$809)*0.7,0)</f>
        <v>0</v>
      </c>
      <c r="M72" s="63">
        <f t="shared" si="2"/>
        <v>0</v>
      </c>
      <c r="N72">
        <f t="shared" si="3"/>
        <v>89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151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42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89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1</v>
      </c>
      <c r="L75">
        <f>ROUND(SUMIF(Councils!$C$6:$C$809,$A75,Councils!$U$6:$U$809)*0.7,0)</f>
        <v>-1</v>
      </c>
      <c r="M75" s="63">
        <f t="shared" si="2"/>
        <v>0</v>
      </c>
      <c r="N75">
        <f t="shared" si="3"/>
        <v>151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1</v>
      </c>
      <c r="I76">
        <f>ROUND(SUMIF(Councils!$C$6:$C$809,$A76,Councils!$R$6:$R$809)*0.7,0)</f>
        <v>0</v>
      </c>
      <c r="J76">
        <f>ROUND(SUMIF(Councils!$C$6:$C$809,$A76,Councils!$S$6:$S$809)*0.7,0)</f>
        <v>7</v>
      </c>
      <c r="K76">
        <f>ROUND(SUMIF(Councils!$C$6:$C$809,$A76,Councils!$T$6:$T$809)*0.7,0)</f>
        <v>4</v>
      </c>
      <c r="L76">
        <f>ROUND(SUMIF(Councils!$C$6:$C$809,$A76,Councils!$U$6:$U$809)*0.7,0)</f>
        <v>3</v>
      </c>
      <c r="M76" s="63">
        <f t="shared" si="2"/>
        <v>0</v>
      </c>
      <c r="N76">
        <f t="shared" si="3"/>
        <v>16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1</v>
      </c>
      <c r="K77">
        <f>ROUND(SUMIF(Councils!$C$6:$C$809,$A77,Councils!$T$6:$T$809)*0.7,0)</f>
        <v>2</v>
      </c>
      <c r="L77">
        <f>ROUND(SUMIF(Councils!$C$6:$C$809,$A77,Councils!$U$6:$U$809)*0.7,0)</f>
        <v>-1</v>
      </c>
      <c r="M77" s="63">
        <f t="shared" si="2"/>
        <v>0</v>
      </c>
      <c r="N77">
        <f t="shared" si="3"/>
        <v>151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0</v>
      </c>
      <c r="L78">
        <f>ROUND(SUMIF(Councils!$C$6:$C$809,$A78,Councils!$U$6:$U$809)*0.7,0)</f>
        <v>1</v>
      </c>
      <c r="M78" s="63">
        <f t="shared" si="2"/>
        <v>0</v>
      </c>
      <c r="N78">
        <f t="shared" si="3"/>
        <v>32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9</v>
      </c>
      <c r="K79">
        <f>ROUND(SUMIF(Councils!$C$6:$C$809,$A79,Councils!$T$6:$T$809)*0.7,0)</f>
        <v>4</v>
      </c>
      <c r="L79">
        <f>ROUND(SUMIF(Councils!$C$6:$C$809,$A79,Councils!$U$6:$U$809)*0.7,0)</f>
        <v>6</v>
      </c>
      <c r="M79" s="63">
        <f t="shared" si="2"/>
        <v>0</v>
      </c>
      <c r="N79">
        <f t="shared" si="3"/>
        <v>2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4</v>
      </c>
      <c r="K80">
        <f>ROUND(SUMIF(Councils!$C$6:$C$809,$A80,Councils!$T$6:$T$809)*0.7,0)</f>
        <v>0</v>
      </c>
      <c r="L80">
        <f>ROUND(SUMIF(Councils!$C$6:$C$809,$A80,Councils!$U$6:$U$809)*0.7,0)</f>
        <v>4</v>
      </c>
      <c r="M80" s="63">
        <f t="shared" si="2"/>
        <v>0</v>
      </c>
      <c r="N80">
        <f t="shared" si="3"/>
        <v>5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-1</v>
      </c>
      <c r="M81" s="63">
        <f t="shared" si="2"/>
        <v>0</v>
      </c>
      <c r="N81">
        <f t="shared" si="3"/>
        <v>151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6</v>
      </c>
      <c r="K82">
        <f>ROUND(SUMIF(Councils!$C$6:$C$809,$A82,Councils!$T$6:$T$809)*0.7,0)</f>
        <v>3</v>
      </c>
      <c r="L82">
        <f>ROUND(SUMIF(Councils!$C$6:$C$809,$A82,Councils!$U$6:$U$809)*0.7,0)</f>
        <v>3</v>
      </c>
      <c r="M82" s="63">
        <f t="shared" si="2"/>
        <v>0</v>
      </c>
      <c r="N82">
        <f t="shared" si="3"/>
        <v>16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89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0</v>
      </c>
      <c r="I84">
        <f>ROUND(SUMIF(Councils!$C$6:$C$809,$A84,Councils!$R$6:$R$809)*0.7,0)</f>
        <v>1</v>
      </c>
      <c r="J84">
        <f>ROUND(SUMIF(Councils!$C$6:$C$809,$A84,Councils!$S$6:$S$809)*0.7,0)</f>
        <v>6</v>
      </c>
      <c r="K84">
        <f>ROUND(SUMIF(Councils!$C$6:$C$809,$A84,Councils!$T$6:$T$809)*0.7,0)</f>
        <v>2</v>
      </c>
      <c r="L84">
        <f>ROUND(SUMIF(Councils!$C$6:$C$809,$A84,Councils!$U$6:$U$809)*0.7,0)</f>
        <v>4</v>
      </c>
      <c r="M84" s="63">
        <f t="shared" si="2"/>
        <v>0</v>
      </c>
      <c r="N84">
        <f t="shared" si="3"/>
        <v>5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32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89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2</v>
      </c>
      <c r="I87">
        <f>ROUND(SUMIF(Councils!$C$6:$C$809,$A87,Councils!$R$6:$R$809)*0.7,0)</f>
        <v>-2</v>
      </c>
      <c r="J87">
        <f>ROUND(SUMIF(Councils!$C$6:$C$809,$A87,Councils!$S$6:$S$809)*0.7,0)</f>
        <v>4</v>
      </c>
      <c r="K87">
        <f>ROUND(SUMIF(Councils!$C$6:$C$809,$A87,Councils!$T$6:$T$809)*0.7,0)</f>
        <v>4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89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89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4</v>
      </c>
      <c r="H89">
        <f>ROUND(SUMIF(Councils!$C$6:$C$809,$A89,Councils!$Q$6:$Q$809)*0.7,0)</f>
        <v>1</v>
      </c>
      <c r="I89">
        <f>ROUND(SUMIF(Councils!$C$6:$C$809,$A89,Councils!$R$6:$R$809)*0.7,0)</f>
        <v>3</v>
      </c>
      <c r="J89">
        <f>ROUND(SUMIF(Councils!$C$6:$C$809,$A89,Councils!$S$6:$S$809)*0.7,0)</f>
        <v>10</v>
      </c>
      <c r="K89">
        <f>ROUND(SUMIF(Councils!$C$6:$C$809,$A89,Councils!$T$6:$T$809)*0.7,0)</f>
        <v>4</v>
      </c>
      <c r="L89">
        <f>ROUND(SUMIF(Councils!$C$6:$C$809,$A89,Councils!$U$6:$U$809)*0.7,0)</f>
        <v>6</v>
      </c>
      <c r="M89" s="63">
        <f t="shared" si="2"/>
        <v>0</v>
      </c>
      <c r="N89">
        <f t="shared" si="3"/>
        <v>2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4</v>
      </c>
      <c r="K90">
        <f>ROUND(SUMIF(Councils!$C$6:$C$809,$A90,Councils!$T$6:$T$809)*0.7,0)</f>
        <v>1</v>
      </c>
      <c r="L90">
        <f>ROUND(SUMIF(Councils!$C$6:$C$809,$A90,Councils!$U$6:$U$809)*0.7,0)</f>
        <v>2</v>
      </c>
      <c r="M90" s="63">
        <f t="shared" si="2"/>
        <v>0</v>
      </c>
      <c r="N90">
        <f t="shared" si="3"/>
        <v>23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32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0</v>
      </c>
      <c r="I92">
        <f>ROUND(SUMIF(Councils!$C$6:$C$809,$A92,Councils!$R$6:$R$809)*0.7,0)</f>
        <v>1</v>
      </c>
      <c r="J92">
        <f>ROUND(SUMIF(Councils!$C$6:$C$809,$A92,Councils!$S$6:$S$809)*0.7,0)</f>
        <v>3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151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1</v>
      </c>
      <c r="I93">
        <f>ROUND(SUMIF(Councils!$C$6:$C$809,$A93,Councils!$R$6:$R$809)*0.7,0)</f>
        <v>0</v>
      </c>
      <c r="J93">
        <f>ROUND(SUMIF(Councils!$C$6:$C$809,$A93,Councils!$S$6:$S$809)*0.7,0)</f>
        <v>5</v>
      </c>
      <c r="K93">
        <f>ROUND(SUMIF(Councils!$C$6:$C$809,$A93,Councils!$T$6:$T$809)*0.7,0)</f>
        <v>4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32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89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89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1</v>
      </c>
      <c r="H96">
        <f>ROUND(SUMIF(Councils!$C$6:$C$809,$A96,Councils!$Q$6:$Q$809)*0.7,0)</f>
        <v>0</v>
      </c>
      <c r="I96">
        <f>ROUND(SUMIF(Councils!$C$6:$C$809,$A96,Councils!$R$6:$R$809)*0.7,0)</f>
        <v>1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-1</v>
      </c>
      <c r="M96" s="63">
        <f t="shared" si="2"/>
        <v>0</v>
      </c>
      <c r="N96">
        <f t="shared" si="3"/>
        <v>151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323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89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6</v>
      </c>
      <c r="K98">
        <f>ROUND(SUMIF(Councils!$C$6:$C$809,$A98,Councils!$T$6:$T$809)*0.7,0)</f>
        <v>1</v>
      </c>
      <c r="L98">
        <f>ROUND(SUMIF(Councils!$C$6:$C$809,$A98,Councils!$U$6:$U$809)*0.7,0)</f>
        <v>4</v>
      </c>
      <c r="M98" s="63">
        <f t="shared" si="2"/>
        <v>0</v>
      </c>
      <c r="N98">
        <f t="shared" si="3"/>
        <v>5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151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2</v>
      </c>
      <c r="K100">
        <f>ROUND(SUMIF(Councils!$C$6:$C$809,$A100,Councils!$T$6:$T$809)*0.7,0)</f>
        <v>4</v>
      </c>
      <c r="L100">
        <f>ROUND(SUMIF(Councils!$C$6:$C$809,$A100,Councils!$U$6:$U$809)*0.7,0)</f>
        <v>-2</v>
      </c>
      <c r="M100" s="63">
        <f t="shared" si="2"/>
        <v>0</v>
      </c>
      <c r="N100">
        <f t="shared" si="3"/>
        <v>205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0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89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151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0</v>
      </c>
      <c r="K103">
        <f>ROUND(SUMIF(Councils!$C$6:$C$809,$A103,Councils!$T$6:$T$809)*0.7,0)</f>
        <v>3</v>
      </c>
      <c r="L103">
        <f>ROUND(SUMIF(Councils!$C$6:$C$809,$A103,Councils!$U$6:$U$809)*0.7,0)</f>
        <v>-3</v>
      </c>
      <c r="M103" s="63">
        <f t="shared" si="2"/>
        <v>0</v>
      </c>
      <c r="N103">
        <f t="shared" si="3"/>
        <v>215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1</v>
      </c>
      <c r="I104">
        <f>ROUND(SUMIF(Councils!$C$6:$C$809,$A104,Councils!$R$6:$R$809)*0.7,0)</f>
        <v>-1</v>
      </c>
      <c r="J104">
        <f>ROUND(SUMIF(Councils!$C$6:$C$809,$A104,Councils!$S$6:$S$809)*0.7,0)</f>
        <v>0</v>
      </c>
      <c r="K104">
        <f>ROUND(SUMIF(Councils!$C$6:$C$809,$A104,Councils!$T$6:$T$809)*0.7,0)</f>
        <v>4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217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1</v>
      </c>
      <c r="H105">
        <f>ROUND(SUMIF(Councils!$C$6:$C$809,$A105,Councils!$Q$6:$Q$809)*0.7,0)</f>
        <v>1</v>
      </c>
      <c r="I105">
        <f>ROUND(SUMIF(Councils!$C$6:$C$809,$A105,Councils!$R$6:$R$809)*0.7,0)</f>
        <v>0</v>
      </c>
      <c r="J105">
        <f>ROUND(SUMIF(Councils!$C$6:$C$809,$A105,Councils!$S$6:$S$809)*0.7,0)</f>
        <v>8</v>
      </c>
      <c r="K105">
        <f>ROUND(SUMIF(Councils!$C$6:$C$809,$A105,Councils!$T$6:$T$809)*0.7,0)</f>
        <v>5</v>
      </c>
      <c r="L105">
        <f>ROUND(SUMIF(Councils!$C$6:$C$809,$A105,Councils!$U$6:$U$809)*0.7,0)</f>
        <v>3</v>
      </c>
      <c r="M105" s="63">
        <f t="shared" si="2"/>
        <v>0</v>
      </c>
      <c r="N105">
        <f t="shared" si="3"/>
        <v>16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2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32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1</v>
      </c>
      <c r="I107">
        <f>ROUND(SUMIF(Councils!$C$6:$C$809,$A107,Councils!$R$6:$R$809)*0.7,0)</f>
        <v>0</v>
      </c>
      <c r="J107">
        <f>ROUND(SUMIF(Councils!$C$6:$C$809,$A107,Councils!$S$6:$S$809)*0.7,0)</f>
        <v>7</v>
      </c>
      <c r="K107">
        <f>ROUND(SUMIF(Councils!$C$6:$C$809,$A107,Councils!$T$6:$T$809)*0.7,0)</f>
        <v>4</v>
      </c>
      <c r="L107">
        <f>ROUND(SUMIF(Councils!$C$6:$C$809,$A107,Councils!$U$6:$U$809)*0.7,0)</f>
        <v>4</v>
      </c>
      <c r="M107" s="63">
        <f t="shared" si="2"/>
        <v>0</v>
      </c>
      <c r="N107">
        <f t="shared" si="3"/>
        <v>5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1</v>
      </c>
      <c r="I108">
        <f>ROUND(SUMIF(Councils!$C$6:$C$809,$A108,Councils!$R$6:$R$809)*0.7,0)</f>
        <v>-1</v>
      </c>
      <c r="J108">
        <f>ROUND(SUMIF(Councils!$C$6:$C$809,$A108,Councils!$S$6:$S$809)*0.7,0)</f>
        <v>7</v>
      </c>
      <c r="K108">
        <f>ROUND(SUMIF(Councils!$C$6:$C$809,$A108,Councils!$T$6:$T$809)*0.7,0)</f>
        <v>6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32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1</v>
      </c>
      <c r="I109">
        <f>ROUND(SUMIF(Councils!$C$6:$C$809,$A109,Councils!$R$6:$R$809)*0.7,0)</f>
        <v>1</v>
      </c>
      <c r="J109">
        <f>ROUND(SUMIF(Councils!$C$6:$C$809,$A109,Councils!$S$6:$S$809)*0.7,0)</f>
        <v>3</v>
      </c>
      <c r="K109">
        <f>ROUND(SUMIF(Councils!$C$6:$C$809,$A109,Councils!$T$6:$T$809)*0.7,0)</f>
        <v>4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151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32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0</v>
      </c>
      <c r="I111">
        <f>ROUND(SUMIF(Councils!$C$6:$C$809,$A111,Councils!$R$6:$R$809)*0.7,0)</f>
        <v>1</v>
      </c>
      <c r="J111">
        <f>ROUND(SUMIF(Councils!$C$6:$C$809,$A111,Councils!$S$6:$S$809)*0.7,0)</f>
        <v>4</v>
      </c>
      <c r="K111">
        <f>ROUND(SUMIF(Councils!$C$6:$C$809,$A111,Councils!$T$6:$T$809)*0.7,0)</f>
        <v>6</v>
      </c>
      <c r="L111">
        <f>ROUND(SUMIF(Councils!$C$6:$C$809,$A111,Councils!$U$6:$U$809)*0.7,0)</f>
        <v>-1</v>
      </c>
      <c r="M111" s="63">
        <f t="shared" si="2"/>
        <v>0</v>
      </c>
      <c r="N111">
        <f t="shared" si="3"/>
        <v>151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3</v>
      </c>
      <c r="K112">
        <f>ROUND(SUMIF(Councils!$C$6:$C$809,$A112,Councils!$T$6:$T$809)*0.7,0)</f>
        <v>1</v>
      </c>
      <c r="L112">
        <f>ROUND(SUMIF(Councils!$C$6:$C$809,$A112,Councils!$U$6:$U$809)*0.7,0)</f>
        <v>2</v>
      </c>
      <c r="M112" s="63">
        <f t="shared" si="2"/>
        <v>0</v>
      </c>
      <c r="N112">
        <f t="shared" si="3"/>
        <v>23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89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0</v>
      </c>
      <c r="I114">
        <f>ROUND(SUMIF(Councils!$C$6:$C$809,$A114,Councils!$R$6:$R$809)*0.7,0)</f>
        <v>1</v>
      </c>
      <c r="J114">
        <f>ROUND(SUMIF(Councils!$C$6:$C$809,$A114,Councils!$S$6:$S$809)*0.7,0)</f>
        <v>4</v>
      </c>
      <c r="K114">
        <f>ROUND(SUMIF(Councils!$C$6:$C$809,$A114,Councils!$T$6:$T$809)*0.7,0)</f>
        <v>4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89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1</v>
      </c>
      <c r="M115" s="63">
        <f t="shared" si="2"/>
        <v>0</v>
      </c>
      <c r="N115">
        <f t="shared" si="3"/>
        <v>32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3</v>
      </c>
      <c r="K116">
        <f>ROUND(SUMIF(Councils!$C$6:$C$809,$A116,Councils!$T$6:$T$809)*0.7,0)</f>
        <v>4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151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32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151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89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2</v>
      </c>
      <c r="K120">
        <f>ROUND(SUMIF(Councils!$C$6:$C$809,$A120,Councils!$T$6:$T$809)*0.7,0)</f>
        <v>2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89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1</v>
      </c>
      <c r="H121">
        <f>ROUND(SUMIF(Councils!$C$6:$C$809,$A121,Councils!$Q$6:$Q$809)*0.7,0)</f>
        <v>0</v>
      </c>
      <c r="I121">
        <f>ROUND(SUMIF(Councils!$C$6:$C$809,$A121,Councils!$R$6:$R$809)*0.7,0)</f>
        <v>1</v>
      </c>
      <c r="J121">
        <f>ROUND(SUMIF(Councils!$C$6:$C$809,$A121,Councils!$S$6:$S$809)*0.7,0)</f>
        <v>2</v>
      </c>
      <c r="K121">
        <f>ROUND(SUMIF(Councils!$C$6:$C$809,$A121,Councils!$T$6:$T$809)*0.7,0)</f>
        <v>1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32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89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151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89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1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151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3</v>
      </c>
      <c r="K126">
        <f>ROUND(SUMIF(Councils!$C$6:$C$809,$A126,Councils!$T$6:$T$809)*0.7,0)</f>
        <v>2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32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2</v>
      </c>
      <c r="K127">
        <f>ROUND(SUMIF(Councils!$C$6:$C$809,$A127,Councils!$T$6:$T$809)*0.7,0)</f>
        <v>0</v>
      </c>
      <c r="L127">
        <f>ROUND(SUMIF(Councils!$C$6:$C$809,$A127,Councils!$U$6:$U$809)*0.7,0)</f>
        <v>2</v>
      </c>
      <c r="M127" s="63">
        <f t="shared" si="2"/>
        <v>0</v>
      </c>
      <c r="N127">
        <f t="shared" si="3"/>
        <v>23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1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89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32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89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0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89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1</v>
      </c>
      <c r="I132">
        <f>ROUND(SUMIF(Councils!$C$6:$C$809,$A132,Councils!$R$6:$R$809)*0.7,0)</f>
        <v>-1</v>
      </c>
      <c r="J132">
        <f>ROUND(SUMIF(Councils!$C$6:$C$809,$A132,Councils!$S$6:$S$809)*0.7,0)</f>
        <v>2</v>
      </c>
      <c r="K132">
        <f>ROUND(SUMIF(Councils!$C$6:$C$809,$A132,Councils!$T$6:$T$809)*0.7,0)</f>
        <v>4</v>
      </c>
      <c r="L132">
        <f>ROUND(SUMIF(Councils!$C$6:$C$809,$A132,Councils!$U$6:$U$809)*0.7,0)</f>
        <v>-2</v>
      </c>
      <c r="M132" s="63">
        <f t="shared" si="4"/>
        <v>0</v>
      </c>
      <c r="N132">
        <f t="shared" si="5"/>
        <v>205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0</v>
      </c>
      <c r="I133">
        <f>ROUND(SUMIF(Councils!$C$6:$C$809,$A133,Councils!$R$6:$R$809)*0.7,0)</f>
        <v>1</v>
      </c>
      <c r="J133">
        <f>ROUND(SUMIF(Councils!$C$6:$C$809,$A133,Councils!$S$6:$S$809)*0.7,0)</f>
        <v>1</v>
      </c>
      <c r="K133">
        <f>ROUND(SUMIF(Councils!$C$6:$C$809,$A133,Councils!$T$6:$T$809)*0.7,0)</f>
        <v>1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32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1</v>
      </c>
      <c r="I134">
        <f>ROUND(SUMIF(Councils!$C$6:$C$809,$A134,Councils!$R$6:$R$809)*0.7,0)</f>
        <v>-1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151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1</v>
      </c>
      <c r="H135">
        <f>ROUND(SUMIF(Councils!$C$6:$C$809,$A135,Councils!$Q$6:$Q$809)*0.7,0)</f>
        <v>0</v>
      </c>
      <c r="I135">
        <f>ROUND(SUMIF(Councils!$C$6:$C$809,$A135,Councils!$R$6:$R$809)*0.7,0)</f>
        <v>1</v>
      </c>
      <c r="J135">
        <f>ROUND(SUMIF(Councils!$C$6:$C$809,$A135,Councils!$S$6:$S$809)*0.7,0)</f>
        <v>1</v>
      </c>
      <c r="K135">
        <f>ROUND(SUMIF(Councils!$C$6:$C$809,$A135,Councils!$T$6:$T$809)*0.7,0)</f>
        <v>1</v>
      </c>
      <c r="L135">
        <f>ROUND(SUMIF(Councils!$C$6:$C$809,$A135,Councils!$U$6:$U$809)*0.7,0)</f>
        <v>1</v>
      </c>
      <c r="M135" s="63">
        <f t="shared" si="4"/>
        <v>0</v>
      </c>
      <c r="N135">
        <f t="shared" si="5"/>
        <v>32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151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4</v>
      </c>
      <c r="K137">
        <f>ROUND(SUMIF(Councils!$C$6:$C$809,$A137,Councils!$T$6:$T$809)*0.7,0)</f>
        <v>0</v>
      </c>
      <c r="L137">
        <f>ROUND(SUMIF(Councils!$C$6:$C$809,$A137,Councils!$U$6:$U$809)*0.7,0)</f>
        <v>4</v>
      </c>
      <c r="M137" s="63">
        <f t="shared" si="4"/>
        <v>0</v>
      </c>
      <c r="N137">
        <f t="shared" si="5"/>
        <v>5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1</v>
      </c>
      <c r="I138">
        <f>ROUND(SUMIF(Councils!$C$6:$C$809,$A138,Councils!$R$6:$R$809)*0.7,0)</f>
        <v>-1</v>
      </c>
      <c r="J138">
        <f>ROUND(SUMIF(Councils!$C$6:$C$809,$A138,Councils!$S$6:$S$809)*0.7,0)</f>
        <v>1</v>
      </c>
      <c r="K138">
        <f>ROUND(SUMIF(Councils!$C$6:$C$809,$A138,Councils!$T$6:$T$809)*0.7,0)</f>
        <v>4</v>
      </c>
      <c r="L138">
        <f>ROUND(SUMIF(Councils!$C$6:$C$809,$A138,Councils!$U$6:$U$809)*0.7,0)</f>
        <v>-2</v>
      </c>
      <c r="M138" s="63">
        <f t="shared" si="4"/>
        <v>0</v>
      </c>
      <c r="N138">
        <f t="shared" si="5"/>
        <v>205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457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0</v>
      </c>
      <c r="I139">
        <f>ROUND(SUMIF(Councils!$C$6:$C$809,$A139,Councils!$R$6:$R$809)*0.7,0)</f>
        <v>1</v>
      </c>
      <c r="J139">
        <f>ROUND(SUMIF(Councils!$C$6:$C$809,$A139,Councils!$S$6:$S$809)*0.7,0)</f>
        <v>3</v>
      </c>
      <c r="K139">
        <f>ROUND(SUMIF(Councils!$C$6:$C$809,$A139,Councils!$T$6:$T$809)*0.7,0)</f>
        <v>1</v>
      </c>
      <c r="L139">
        <f>ROUND(SUMIF(Councils!$C$6:$C$809,$A139,Councils!$U$6:$U$809)*0.7,0)</f>
        <v>2</v>
      </c>
      <c r="M139" s="63">
        <f t="shared" si="4"/>
        <v>0</v>
      </c>
      <c r="N139">
        <f t="shared" si="5"/>
        <v>23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2</v>
      </c>
      <c r="K140">
        <f>ROUND(SUMIF(Councils!$C$6:$C$809,$A140,Councils!$T$6:$T$809)*0.7,0)</f>
        <v>2</v>
      </c>
      <c r="L140">
        <f>ROUND(SUMIF(Councils!$C$6:$C$809,$A140,Councils!$U$6:$U$809)*0.7,0)</f>
        <v>0</v>
      </c>
      <c r="M140" s="63">
        <f t="shared" si="4"/>
        <v>0</v>
      </c>
      <c r="N140">
        <f t="shared" si="5"/>
        <v>89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1</v>
      </c>
      <c r="H141">
        <f>ROUND(SUMIF(Councils!$C$6:$C$809,$A141,Councils!$Q$6:$Q$809)*0.7,0)</f>
        <v>0</v>
      </c>
      <c r="I141">
        <f>ROUND(SUMIF(Councils!$C$6:$C$809,$A141,Councils!$R$6:$R$809)*0.7,0)</f>
        <v>1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151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3</v>
      </c>
      <c r="K142">
        <f>ROUND(SUMIF(Councils!$C$6:$C$809,$A142,Councils!$T$6:$T$809)*0.7,0)</f>
        <v>5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205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151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0</v>
      </c>
      <c r="L144">
        <f>ROUND(SUMIF(Councils!$C$6:$C$809,$A144,Councils!$U$6:$U$809)*0.7,0)</f>
        <v>1</v>
      </c>
      <c r="M144" s="63">
        <f t="shared" si="4"/>
        <v>0</v>
      </c>
      <c r="N144">
        <f t="shared" si="5"/>
        <v>32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4</v>
      </c>
      <c r="K145">
        <f>ROUND(SUMIF(Councils!$C$6:$C$809,$A145,Councils!$T$6:$T$809)*0.7,0)</f>
        <v>0</v>
      </c>
      <c r="L145">
        <f>ROUND(SUMIF(Councils!$C$6:$C$809,$A145,Councils!$U$6:$U$809)*0.7,0)</f>
        <v>4</v>
      </c>
      <c r="M145" s="63">
        <f t="shared" si="4"/>
        <v>0</v>
      </c>
      <c r="N145">
        <f t="shared" si="5"/>
        <v>5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2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151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0</v>
      </c>
      <c r="I147">
        <f>ROUND(SUMIF(Councils!$C$6:$C$809,$A147,Councils!$R$6:$R$809)*0.7,0)</f>
        <v>0</v>
      </c>
      <c r="J147">
        <f>ROUND(SUMIF(Councils!$C$6:$C$809,$A147,Councils!$S$6:$S$809)*0.7,0)</f>
        <v>4</v>
      </c>
      <c r="K147">
        <f>ROUND(SUMIF(Councils!$C$6:$C$809,$A147,Councils!$T$6:$T$809)*0.7,0)</f>
        <v>2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32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1</v>
      </c>
      <c r="I148">
        <f>ROUND(SUMIF(Councils!$C$6:$C$809,$A148,Councils!$R$6:$R$809)*0.7,0)</f>
        <v>-1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151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2</v>
      </c>
      <c r="K149">
        <f>ROUND(SUMIF(Councils!$C$6:$C$809,$A149,Councils!$T$6:$T$809)*0.7,0)</f>
        <v>3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151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1</v>
      </c>
      <c r="I150">
        <f>ROUND(SUMIF(Councils!$C$6:$C$809,$A150,Councils!$R$6:$R$809)*0.7,0)</f>
        <v>0</v>
      </c>
      <c r="J150">
        <f>ROUND(SUMIF(Councils!$C$6:$C$809,$A150,Councils!$S$6:$S$809)*0.7,0)</f>
        <v>6</v>
      </c>
      <c r="K150">
        <f>ROUND(SUMIF(Councils!$C$6:$C$809,$A150,Councils!$T$6:$T$809)*0.7,0)</f>
        <v>2</v>
      </c>
      <c r="L150">
        <f>ROUND(SUMIF(Councils!$C$6:$C$809,$A150,Councils!$U$6:$U$809)*0.7,0)</f>
        <v>4</v>
      </c>
      <c r="M150" s="63">
        <f t="shared" si="4"/>
        <v>0</v>
      </c>
      <c r="N150">
        <f t="shared" si="5"/>
        <v>5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151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151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89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89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2</v>
      </c>
      <c r="K155">
        <f>ROUND(SUMIF(Councils!$C$6:$C$809,$A155,Councils!$T$6:$T$809)*0.7,0)</f>
        <v>0</v>
      </c>
      <c r="L155">
        <f>ROUND(SUMIF(Councils!$C$6:$C$809,$A155,Councils!$U$6:$U$809)*0.7,0)</f>
        <v>2</v>
      </c>
      <c r="M155" s="63">
        <f t="shared" si="4"/>
        <v>0</v>
      </c>
      <c r="N155">
        <f t="shared" si="5"/>
        <v>23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89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151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89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0</v>
      </c>
      <c r="K159">
        <f>ROUND(SUMIF(Councils!$C$6:$C$809,$A159,Councils!$T$6:$T$809)*0.7,0)</f>
        <v>4</v>
      </c>
      <c r="L159">
        <f>ROUND(SUMIF(Councils!$C$6:$C$809,$A159,Councils!$U$6:$U$809)*0.7,0)</f>
        <v>-4</v>
      </c>
      <c r="M159" s="63">
        <f t="shared" si="4"/>
        <v>0</v>
      </c>
      <c r="N159">
        <f t="shared" si="5"/>
        <v>217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32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1</v>
      </c>
      <c r="K161">
        <f>ROUND(SUMIF(Councils!$C$6:$C$809,$A161,Councils!$T$6:$T$809)*0.7,0)</f>
        <v>1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32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0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89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1</v>
      </c>
      <c r="I163">
        <f>ROUND(SUMIF(Councils!$C$6:$C$809,$A163,Councils!$R$6:$R$809)*0.7,0)</f>
        <v>-1</v>
      </c>
      <c r="J163">
        <f>ROUND(SUMIF(Councils!$C$6:$C$809,$A163,Councils!$S$6:$S$809)*0.7,0)</f>
        <v>1</v>
      </c>
      <c r="K163">
        <f>ROUND(SUMIF(Councils!$C$6:$C$809,$A163,Councils!$T$6:$T$809)*0.7,0)</f>
        <v>1</v>
      </c>
      <c r="L163">
        <f>ROUND(SUMIF(Councils!$C$6:$C$809,$A163,Councils!$U$6:$U$809)*0.7,0)</f>
        <v>0</v>
      </c>
      <c r="M163" s="63">
        <f t="shared" si="4"/>
        <v>0</v>
      </c>
      <c r="N163">
        <f t="shared" si="5"/>
        <v>89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122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89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89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26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89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151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1</v>
      </c>
      <c r="I168">
        <f>ROUND(SUMIF(Councils!$C$6:$C$809,$A168,Councils!$R$6:$R$809)*0.7,0)</f>
        <v>0</v>
      </c>
      <c r="J168">
        <f>ROUND(SUMIF(Councils!$C$6:$C$809,$A168,Councils!$S$6:$S$809)*0.7,0)</f>
        <v>2</v>
      </c>
      <c r="K168">
        <f>ROUND(SUMIF(Councils!$C$6:$C$809,$A168,Councils!$T$6:$T$809)*0.7,0)</f>
        <v>1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32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2</v>
      </c>
      <c r="L169">
        <f>ROUND(SUMIF(Councils!$C$6:$C$809,$A169,Councils!$U$6:$U$809)*0.7,0)</f>
        <v>-1</v>
      </c>
      <c r="M169" s="63">
        <f t="shared" si="4"/>
        <v>0</v>
      </c>
      <c r="N169">
        <f t="shared" si="5"/>
        <v>151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32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0</v>
      </c>
      <c r="I171">
        <f>ROUND(SUMIF(Councils!$C$6:$C$809,$A171,Councils!$R$6:$R$809)*0.7,0)</f>
        <v>1</v>
      </c>
      <c r="J171">
        <f>ROUND(SUMIF(Councils!$C$6:$C$809,$A171,Councils!$S$6:$S$809)*0.7,0)</f>
        <v>2</v>
      </c>
      <c r="K171">
        <f>ROUND(SUMIF(Councils!$C$6:$C$809,$A171,Councils!$T$6:$T$809)*0.7,0)</f>
        <v>3</v>
      </c>
      <c r="L171">
        <f>ROUND(SUMIF(Councils!$C$6:$C$809,$A171,Councils!$U$6:$U$809)*0.7,0)</f>
        <v>-1</v>
      </c>
      <c r="M171" s="63">
        <f t="shared" si="6"/>
        <v>0</v>
      </c>
      <c r="N171">
        <f t="shared" si="5"/>
        <v>151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89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1</v>
      </c>
      <c r="I173">
        <f>ROUND(SUMIF(Councils!$C$6:$C$809,$A173,Councils!$R$6:$R$809)*0.7,0)</f>
        <v>-1</v>
      </c>
      <c r="J173">
        <f>ROUND(SUMIF(Councils!$C$6:$C$809,$A173,Councils!$S$6:$S$809)*0.7,0)</f>
        <v>4</v>
      </c>
      <c r="K173">
        <f>ROUND(SUMIF(Councils!$C$6:$C$809,$A173,Councils!$T$6:$T$809)*0.7,0)</f>
        <v>3</v>
      </c>
      <c r="L173">
        <f>ROUND(SUMIF(Councils!$C$6:$C$809,$A173,Councils!$U$6:$U$809)*0.7,0)</f>
        <v>1</v>
      </c>
      <c r="M173" s="63">
        <f t="shared" si="4"/>
        <v>0</v>
      </c>
      <c r="N173">
        <f t="shared" si="5"/>
        <v>32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4</v>
      </c>
      <c r="L174">
        <f>ROUND(SUMIF(Councils!$C$6:$C$809,$A174,Councils!$U$6:$U$809)*0.7,0)</f>
        <v>-3</v>
      </c>
      <c r="M174" s="63">
        <f t="shared" si="4"/>
        <v>0</v>
      </c>
      <c r="N174">
        <f t="shared" si="5"/>
        <v>215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32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32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1</v>
      </c>
      <c r="H177">
        <f>ROUND(SUMIF(Councils!$C$6:$C$809,$A177,Councils!$Q$6:$Q$809)*0.7,0)</f>
        <v>0</v>
      </c>
      <c r="I177">
        <f>ROUND(SUMIF(Councils!$C$6:$C$809,$A177,Councils!$R$6:$R$809)*0.7,0)</f>
        <v>1</v>
      </c>
      <c r="J177">
        <f>ROUND(SUMIF(Councils!$C$6:$C$809,$A177,Councils!$S$6:$S$809)*0.7,0)</f>
        <v>3</v>
      </c>
      <c r="K177">
        <f>ROUND(SUMIF(Councils!$C$6:$C$809,$A177,Councils!$T$6:$T$809)*0.7,0)</f>
        <v>1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32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1</v>
      </c>
      <c r="H178">
        <f>ROUND(SUMIF(Councils!$C$6:$C$809,$A178,Councils!$Q$6:$Q$809)*0.7,0)</f>
        <v>0</v>
      </c>
      <c r="I178">
        <f>ROUND(SUMIF(Councils!$C$6:$C$809,$A178,Councils!$R$6:$R$809)*0.7,0)</f>
        <v>1</v>
      </c>
      <c r="J178">
        <f>ROUND(SUMIF(Councils!$C$6:$C$809,$A178,Councils!$S$6:$S$809)*0.7,0)</f>
        <v>1</v>
      </c>
      <c r="K178">
        <f>ROUND(SUMIF(Councils!$C$6:$C$809,$A178,Councils!$T$6:$T$809)*0.7,0)</f>
        <v>0</v>
      </c>
      <c r="L178">
        <f>ROUND(SUMIF(Councils!$C$6:$C$809,$A178,Councils!$U$6:$U$809)*0.7,0)</f>
        <v>1</v>
      </c>
      <c r="M178" s="63">
        <f t="shared" si="4"/>
        <v>0</v>
      </c>
      <c r="N178">
        <f t="shared" si="5"/>
        <v>32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1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32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151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89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1</v>
      </c>
      <c r="K182">
        <f>ROUND(SUMIF(Councils!$C$6:$C$809,$A182,Councils!$T$6:$T$809)*0.7,0)</f>
        <v>0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32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76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89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1</v>
      </c>
      <c r="K184">
        <f>ROUND(SUMIF(Councils!$C$6:$C$809,$A184,Councils!$T$6:$T$809)*0.7,0)</f>
        <v>0</v>
      </c>
      <c r="L184">
        <f>ROUND(SUMIF(Councils!$C$6:$C$809,$A184,Councils!$U$6:$U$809)*0.7,0)</f>
        <v>1</v>
      </c>
      <c r="M184" s="63">
        <f t="shared" si="4"/>
        <v>0</v>
      </c>
      <c r="N184">
        <f t="shared" si="5"/>
        <v>32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89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2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151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1</v>
      </c>
      <c r="H187">
        <f>ROUND(SUMIF(Councils!$C$6:$C$809,$A187,Councils!$Q$6:$Q$809)*0.7,0)</f>
        <v>0</v>
      </c>
      <c r="I187">
        <f>ROUND(SUMIF(Councils!$C$6:$C$809,$A187,Councils!$R$6:$R$809)*0.7,0)</f>
        <v>1</v>
      </c>
      <c r="J187">
        <f>ROUND(SUMIF(Councils!$C$6:$C$809,$A187,Councils!$S$6:$S$809)*0.7,0)</f>
        <v>1</v>
      </c>
      <c r="K187">
        <f>ROUND(SUMIF(Councils!$C$6:$C$809,$A187,Councils!$T$6:$T$809)*0.7,0)</f>
        <v>2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151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89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151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89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89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32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1</v>
      </c>
      <c r="K193">
        <f>ROUND(SUMIF(Councils!$C$6:$C$809,$A193,Councils!$T$6:$T$809)*0.7,0)</f>
        <v>2</v>
      </c>
      <c r="L193">
        <f>ROUND(SUMIF(Councils!$C$6:$C$809,$A193,Councils!$U$6:$U$809)*0.7,0)</f>
        <v>-1</v>
      </c>
      <c r="M193" s="63">
        <f t="shared" si="4"/>
        <v>0</v>
      </c>
      <c r="N193">
        <f t="shared" si="5"/>
        <v>151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32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ref="N195:N221" si="8">RANK(L195,$L$2:$L$221,0)</f>
        <v>151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151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1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32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89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-1</v>
      </c>
      <c r="M199" s="63">
        <f t="shared" si="7"/>
        <v>0</v>
      </c>
      <c r="N199">
        <f t="shared" si="8"/>
        <v>151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89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1</v>
      </c>
      <c r="K201">
        <f>ROUND(SUMIF(Councils!$C$6:$C$809,$A201,Councils!$T$6:$T$809)*0.7,0)</f>
        <v>1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89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7"/>
        <v>0</v>
      </c>
      <c r="N202">
        <f t="shared" si="8"/>
        <v>151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1</v>
      </c>
      <c r="K203">
        <f>ROUND(SUMIF(Councils!$C$6:$C$809,$A203,Councils!$T$6:$T$809)*0.7,0)</f>
        <v>0</v>
      </c>
      <c r="L203">
        <f>ROUND(SUMIF(Councils!$C$6:$C$809,$A203,Councils!$U$6:$U$809)*0.7,0)</f>
        <v>1</v>
      </c>
      <c r="M203" s="63">
        <f t="shared" si="7"/>
        <v>0</v>
      </c>
      <c r="N203">
        <f t="shared" si="8"/>
        <v>32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2</v>
      </c>
      <c r="K204">
        <f>ROUND(SUMIF(Councils!$C$6:$C$809,$A204,Councils!$T$6:$T$809)*0.7,0)</f>
        <v>0</v>
      </c>
      <c r="L204">
        <f>ROUND(SUMIF(Councils!$C$6:$C$809,$A204,Councils!$U$6:$U$809)*0.7,0)</f>
        <v>2</v>
      </c>
      <c r="M204" s="63">
        <f t="shared" si="7"/>
        <v>0</v>
      </c>
      <c r="N204">
        <f t="shared" si="8"/>
        <v>23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1</v>
      </c>
      <c r="I205">
        <f>ROUND(SUMIF(Councils!$C$6:$C$809,$A205,Councils!$R$6:$R$809)*0.7,0)</f>
        <v>-1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89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1</v>
      </c>
      <c r="H206">
        <f>ROUND(SUMIF(Councils!$C$6:$C$809,$A206,Councils!$Q$6:$Q$809)*0.7,0)</f>
        <v>0</v>
      </c>
      <c r="I206">
        <f>ROUND(SUMIF(Councils!$C$6:$C$809,$A206,Councils!$R$6:$R$809)*0.7,0)</f>
        <v>1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32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241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89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ref="M208:M219" si="9">IFERROR(L208/F208,0)</f>
        <v>0</v>
      </c>
      <c r="N208">
        <f t="shared" si="8"/>
        <v>151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151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151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89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151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89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1</v>
      </c>
      <c r="K214">
        <f>ROUND(SUMIF(Councils!$C$6:$C$809,$A214,Councils!$T$6:$T$809)*0.7,0)</f>
        <v>0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32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0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89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2</v>
      </c>
      <c r="L216">
        <f>ROUND(SUMIF(Councils!$C$6:$C$809,$A216,Councils!$U$6:$U$809)*0.7,0)</f>
        <v>-1</v>
      </c>
      <c r="M216" s="63">
        <f t="shared" si="9"/>
        <v>0</v>
      </c>
      <c r="N216">
        <f t="shared" si="8"/>
        <v>151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3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32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1</v>
      </c>
      <c r="K218">
        <f>ROUND(SUMIF(Councils!$C$6:$C$809,$A218,Councils!$T$6:$T$809)*0.7,0)</f>
        <v>3</v>
      </c>
      <c r="L218">
        <f>ROUND(SUMIF(Councils!$C$6:$C$809,$A218,Councils!$U$6:$U$809)*0.7,0)</f>
        <v>-2</v>
      </c>
      <c r="M218" s="63">
        <f t="shared" si="9"/>
        <v>0</v>
      </c>
      <c r="N218">
        <f t="shared" si="8"/>
        <v>205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89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1</v>
      </c>
      <c r="I220">
        <f>ROUND(SUMIF(Councils!$C$6:$C$809,$A220,Councils!$R$6:$R$809)*0.7,0)</f>
        <v>-1</v>
      </c>
      <c r="J220">
        <f>ROUND(SUMIF(Councils!$C$6:$C$809,$A220,Councils!$S$6:$S$809)*0.7,0)</f>
        <v>0</v>
      </c>
      <c r="K220">
        <f>ROUND(SUMIF(Councils!$C$6:$C$809,$A220,Councils!$T$6:$T$809)*0.7,0)</f>
        <v>2</v>
      </c>
      <c r="L220">
        <f>ROUND(SUMIF(Councils!$C$6:$C$809,$A220,Councils!$U$6:$U$809)*0.7,0)</f>
        <v>-2</v>
      </c>
      <c r="M220" s="63">
        <f t="shared" ref="M220:M221" si="10">IFERROR(L220/F220,0)</f>
        <v>0</v>
      </c>
      <c r="N220">
        <f t="shared" si="8"/>
        <v>205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32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10245</v>
      </c>
      <c r="B3" t="str">
        <f>IF(ISNA(VLOOKUP($A3,Councils!$B$6:$AE$874,3,0)),0,VLOOKUP($A3,Councils!$B$6:$AE$874,3,0))</f>
        <v>Coppell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0.18181818181818182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4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171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7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4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IF(ISNA(VLOOKUP($A6,Councils!$B$6:$AE$874,3,0)),0,VLOOKUP($A6,Councils!$B$6:$AE$874,3,0))</f>
        <v>Richardson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7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7</v>
      </c>
      <c r="H7">
        <f>IF(ISNA(VLOOKUP($A7,Councils!$B$6:$AE$874,9,0)),0,VLOOKUP($A7,Councils!$B$6:$AE$874,9,0))</f>
        <v>67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67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2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2</v>
      </c>
      <c r="Q7">
        <f>IF(ISNA(VLOOKUP($A7,Councils!$B$6:$AE$874,18,0)),0,VLOOKUP($A7,Councils!$B$6:$AE$874,18,0))</f>
        <v>3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3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7017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IF(ISNA(VLOOKUP($A4,Councils!$B$6:$AE$874,3,0)),0,VLOOKUP($A4,Councils!$B$6:$AE$874,3,0))</f>
        <v>Duncanville</v>
      </c>
      <c r="C4">
        <f>IF(ISNA(VLOOKUP($A4,Councils!$B$6:$AE$874,4,0)),0,VLOOKUP($A4,Councils!$B$6:$AE$874,4,0))</f>
        <v>241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24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24</v>
      </c>
      <c r="K4" s="63">
        <f>IFERROR(J4/D4,0)</f>
        <v>1.8461538461538463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IF(ISNA(VLOOKUP($A5,Councils!$B$6:$AE$874,3,0)),0,VLOOKUP($A5,Councils!$B$6:$AE$874,3,0))</f>
        <v>Lancaster</v>
      </c>
      <c r="C5">
        <f>IF(ISNA(VLOOKUP($A5,Councils!$B$6:$AE$874,4,0)),0,VLOOKUP($A5,Councils!$B$6:$AE$874,4,0))</f>
        <v>90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5052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7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7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2.6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IF(ISNA(VLOOKUP($A6,Councils!$B$6:$AE$874,3,0)),0,VLOOKUP($A6,Councils!$B$6:$AE$874,3,0))</f>
        <v>Plano</v>
      </c>
      <c r="C6">
        <f>IF(ISNA(VLOOKUP($A6,Councils!$B$6:$AE$874,4,0)),0,VLOOKUP($A6,Councils!$B$6:$AE$874,4,0))</f>
        <v>224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0.53846153846153844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6065</v>
      </c>
      <c r="B3" t="str">
        <f>IF(ISNA(VLOOKUP($A3,Councils!$B$6:$AE$874,3,0)),0,VLOOKUP($A3,Councils!$B$6:$AE$874,3,0))</f>
        <v>Plano</v>
      </c>
      <c r="C3">
        <f>IF(ISNA(VLOOKUP($A3,Councils!$B$6:$AE$874,4,0)),0,VLOOKUP($A3,Councils!$B$6:$AE$874,4,0))</f>
        <v>364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29</v>
      </c>
      <c r="K3" s="63">
        <f>IFERROR(J3/D3,0)</f>
        <v>1.9333333333333333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IF(ISNA(VLOOKUP($A4,Councils!$B$6:$AE$874,3,0)),0,VLOOKUP($A4,Councils!$B$6:$AE$874,3,0))</f>
        <v>Plano</v>
      </c>
      <c r="C4">
        <f>IF(ISNA(VLOOKUP($A4,Councils!$B$6:$AE$874,4,0)),0,VLOOKUP($A4,Councils!$B$6:$AE$874,4,0))</f>
        <v>329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6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6</v>
      </c>
      <c r="H4">
        <f>IF(ISNA(VLOOKUP($A4,Councils!$B$6:$AE$874,9,0)),0,VLOOKUP($A4,Councils!$B$6:$AE$874,9,0))</f>
        <v>17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17</v>
      </c>
      <c r="K4" s="63">
        <f>IFERROR(J4/D4,0)</f>
        <v>1.1333333333333333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IF(ISNA(VLOOKUP($A5,Councils!$B$6:$AE$874,3,0)),0,VLOOKUP($A5,Councils!$B$6:$AE$874,3,0))</f>
        <v>Frisco</v>
      </c>
      <c r="C5">
        <f>IF(ISNA(VLOOKUP($A5,Councils!$B$6:$AE$874,4,0)),0,VLOOKUP($A5,Councils!$B$6:$AE$874,4,0))</f>
        <v>415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5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5</v>
      </c>
      <c r="H5">
        <f>IF(ISNA(VLOOKUP($A5,Councils!$B$6:$AE$874,9,0)),0,VLOOKUP($A5,Councils!$B$6:$AE$874,9,0))</f>
        <v>18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18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IF(ISNA(VLOOKUP($A6,Councils!$B$6:$AE$874,3,0)),0,VLOOKUP($A6,Councils!$B$6:$AE$874,3,0))</f>
        <v>Allen</v>
      </c>
      <c r="C6">
        <f>IF(ISNA(VLOOKUP($A6,Councils!$B$6:$AE$874,4,0)),0,VLOOKUP($A6,Councils!$B$6:$AE$874,4,0))</f>
        <v>187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799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1229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0.73333333333333328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157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6402</v>
      </c>
      <c r="B3" t="str">
        <f>IF(ISNA(VLOOKUP($A3,Councils!$B$6:$AE$874,3,0)),0,VLOOKUP($A3,Councils!$B$6:$AE$874,3,0))</f>
        <v>Garland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50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65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3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3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 t="shared" ref="K7:K8" si="0"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IF(ISNA(VLOOKUP($A8,Councils!$B$6:$AE$874,3,0)),0,VLOOKUP($A8,Councils!$B$6:$AE$874,3,0))</f>
        <v>Dallas</v>
      </c>
      <c r="C8">
        <f>IF(ISNA(VLOOKUP($A8,Councils!$B$6:$AE$874,4,0)),0,VLOOKUP($A8,Councils!$B$6:$AE$874,4,0))</f>
        <v>25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0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0</v>
      </c>
      <c r="K8" s="63">
        <f t="shared" si="0"/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0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9903</v>
      </c>
      <c r="B3" t="str">
        <f>IF(ISNA(VLOOKUP($A3,Councils!$B$6:$AE$874,3,0)),0,VLOOKUP($A3,Councils!$B$6:$AE$874,3,0))</f>
        <v>Mckinney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IF(ISNA(VLOOKUP($A4,Councils!$B$6:$AE$874,3,0)),0,VLOOKUP($A4,Councils!$B$6:$AE$874,3,0))</f>
        <v>Allen</v>
      </c>
      <c r="C4">
        <f>IF(ISNA(VLOOKUP($A4,Councils!$B$6:$AE$874,4,0)),0,VLOOKUP($A4,Councils!$B$6:$AE$874,4,0))</f>
        <v>420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1.0666666666666667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IF(ISNA(VLOOKUP($A5,Councils!$B$6:$AE$874,3,0)),0,VLOOKUP($A5,Councils!$B$6:$AE$874,3,0))</f>
        <v>Richardson</v>
      </c>
      <c r="C5">
        <f>IF(ISNA(VLOOKUP($A5,Councils!$B$6:$AE$874,4,0)),0,VLOOKUP($A5,Councils!$B$6:$AE$874,4,0))</f>
        <v>127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IF(ISNA(VLOOKUP($A6,Councils!$B$6:$AE$874,3,0)),0,VLOOKUP($A6,Councils!$B$6:$AE$874,3,0))</f>
        <v>Mckinney</v>
      </c>
      <c r="C6">
        <f>IF(ISNA(VLOOKUP($A6,Councils!$B$6:$AE$874,4,0)),0,VLOOKUP($A6,Councils!$B$6:$AE$874,4,0))</f>
        <v>262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5243</v>
      </c>
      <c r="B3" t="str">
        <f>IF(ISNA(VLOOKUP($A3,Councils!$B$6:$AE$874,3,0)),0,VLOOKUP($A3,Councils!$B$6:$AE$874,3,0))</f>
        <v>Irving</v>
      </c>
      <c r="C3">
        <f>IF(ISNA(VLOOKUP($A3,Councils!$B$6:$AE$874,4,0)),0,VLOOKUP($A3,Councils!$B$6:$AE$874,4,0))</f>
        <v>173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IF(ISNA(VLOOKUP($A4,Councils!$B$6:$AE$874,3,0)),0,VLOOKUP($A4,Councils!$B$6:$AE$874,3,0))</f>
        <v>Grand Praire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3593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830</v>
      </c>
      <c r="B3" t="str">
        <f>IF(ISNA(VLOOKUP($A3,Councils!$B$6:$AE$874,3,0)),0,VLOOKUP($A3,Councils!$B$6:$AE$874,3,0))</f>
        <v>Denison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IF(ISNA(VLOOKUP($A4,Councils!$B$6:$AE$874,3,0)),0,VLOOKUP($A4,Councils!$B$6:$AE$874,3,0))</f>
        <v>Sherman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IF(ISNA(VLOOKUP($A5,Councils!$B$6:$AE$874,3,0)),0,VLOOKUP($A5,Councils!$B$6:$AE$874,3,0))</f>
        <v>Bonham</v>
      </c>
      <c r="C5">
        <f>IF(ISNA(VLOOKUP($A5,Councils!$B$6:$AE$874,4,0)),0,VLOOKUP($A5,Councils!$B$6:$AE$874,4,0))</f>
        <v>87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IF(ISNA(VLOOKUP($A6,Councils!$B$6:$AE$874,3,0)),0,VLOOKUP($A6,Councils!$B$6:$AE$874,3,0))</f>
        <v>Van Alstyne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820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1172</v>
      </c>
      <c r="G1" s="72" t="s">
        <v>718</v>
      </c>
      <c r="H1" s="72" t="s">
        <v>717</v>
      </c>
      <c r="I1" s="72" t="s">
        <v>719</v>
      </c>
      <c r="J1" s="72" t="s">
        <v>720</v>
      </c>
      <c r="K1" s="72" t="s">
        <v>721</v>
      </c>
      <c r="L1" s="72" t="s">
        <v>722</v>
      </c>
      <c r="M1" s="72" t="s">
        <v>723</v>
      </c>
      <c r="N1" s="73" t="s">
        <v>807</v>
      </c>
    </row>
    <row r="2" spans="1:14">
      <c r="A2">
        <f t="shared" ref="A2:A65" si="0">RANK(N2,$N$2:$N$222,0)</f>
        <v>14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18</v>
      </c>
      <c r="L2">
        <f>ROUND(SUMIF(Councils!$C$6:$C$809,$B2,Councils!$K$6:$K$809),0)</f>
        <v>0</v>
      </c>
      <c r="M2">
        <f>ROUND(SUMIF(Councils!$C$6:$C$809,$B2,Councils!$L$6:$L$809),0)</f>
        <v>18</v>
      </c>
      <c r="N2" s="63">
        <f t="shared" ref="N2:N65" si="1">IFERROR(M2/G2,0)</f>
        <v>1.2857142857142858</v>
      </c>
    </row>
    <row r="3" spans="1:14">
      <c r="A3">
        <f t="shared" si="0"/>
        <v>73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2</v>
      </c>
      <c r="I3">
        <f>ROUND(SUMIF(Councils!$C$6:$C$809,$B3,Councils!$H$6:$H$809),0)</f>
        <v>0</v>
      </c>
      <c r="J3">
        <f>ROUND(SUMIF(Councils!$C$6:$C$809,$B3,Councils!$I$6:$I$809),0)</f>
        <v>2</v>
      </c>
      <c r="K3">
        <f>ROUND(SUMIF(Councils!$C$6:$C$809,$B3,Councils!$J$6:$J$809),0)</f>
        <v>12</v>
      </c>
      <c r="L3">
        <f>ROUND(SUMIF(Councils!$C$6:$C$809,$B3,Councils!$K$6:$K$809),0)</f>
        <v>0</v>
      </c>
      <c r="M3">
        <f>ROUND(SUMIF(Councils!$C$6:$C$809,$B3,Councils!$L$6:$L$809),0)</f>
        <v>12</v>
      </c>
      <c r="N3" s="63">
        <f t="shared" si="1"/>
        <v>0.66666666666666663</v>
      </c>
    </row>
    <row r="4" spans="1:14">
      <c r="A4">
        <f t="shared" si="0"/>
        <v>21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0</v>
      </c>
      <c r="I4">
        <f>ROUND(SUMIF(Councils!$C$6:$C$809,$B4,Councils!$H$6:$H$809),0)</f>
        <v>0</v>
      </c>
      <c r="J4">
        <f>ROUND(SUMIF(Councils!$C$6:$C$809,$B4,Councils!$I$6:$I$809),0)</f>
        <v>0</v>
      </c>
      <c r="K4">
        <f>ROUND(SUMIF(Councils!$C$6:$C$809,$B4,Councils!$J$6:$J$809),0)</f>
        <v>22</v>
      </c>
      <c r="L4">
        <f>ROUND(SUMIF(Councils!$C$6:$C$809,$B4,Councils!$K$6:$K$809),0)</f>
        <v>0</v>
      </c>
      <c r="M4">
        <f>ROUND(SUMIF(Councils!$C$6:$C$809,$B4,Councils!$L$6:$L$809),0)</f>
        <v>22</v>
      </c>
      <c r="N4" s="63">
        <f t="shared" si="1"/>
        <v>1.2222222222222223</v>
      </c>
    </row>
    <row r="5" spans="1:14">
      <c r="A5">
        <f t="shared" si="0"/>
        <v>96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3</v>
      </c>
      <c r="I5">
        <f>ROUND(SUMIF(Councils!$C$6:$C$809,$B5,Councils!$H$6:$H$809),0)</f>
        <v>0</v>
      </c>
      <c r="J5">
        <f>ROUND(SUMIF(Councils!$C$6:$C$809,$B5,Councils!$I$6:$I$809),0)</f>
        <v>3</v>
      </c>
      <c r="K5">
        <f>ROUND(SUMIF(Councils!$C$6:$C$809,$B5,Councils!$J$6:$J$809),0)</f>
        <v>19</v>
      </c>
      <c r="L5">
        <f>ROUND(SUMIF(Councils!$C$6:$C$809,$B5,Councils!$K$6:$K$809),0)</f>
        <v>0</v>
      </c>
      <c r="M5">
        <f>ROUND(SUMIF(Councils!$C$6:$C$809,$B5,Councils!$L$6:$L$809),0)</f>
        <v>19</v>
      </c>
      <c r="N5" s="63">
        <f t="shared" si="1"/>
        <v>0.59375</v>
      </c>
    </row>
    <row r="6" spans="1:14">
      <c r="A6">
        <f t="shared" si="0"/>
        <v>170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2</v>
      </c>
      <c r="I6">
        <f>ROUND(SUMIF(Councils!$C$6:$C$809,$B6,Councils!$H$6:$H$809),0)</f>
        <v>0</v>
      </c>
      <c r="J6">
        <f>ROUND(SUMIF(Councils!$C$6:$C$809,$B6,Councils!$I$6:$I$809),0)</f>
        <v>2</v>
      </c>
      <c r="K6">
        <f>ROUND(SUMIF(Councils!$C$6:$C$809,$B6,Councils!$J$6:$J$809),0)</f>
        <v>3</v>
      </c>
      <c r="L6">
        <f>ROUND(SUMIF(Councils!$C$6:$C$809,$B6,Councils!$K$6:$K$809),0)</f>
        <v>0</v>
      </c>
      <c r="M6">
        <f>ROUND(SUMIF(Councils!$C$6:$C$809,$B6,Councils!$L$6:$L$809),0)</f>
        <v>3</v>
      </c>
      <c r="N6" s="63">
        <f t="shared" si="1"/>
        <v>0.2</v>
      </c>
    </row>
    <row r="7" spans="1:14">
      <c r="A7">
        <f t="shared" si="0"/>
        <v>165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117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5</v>
      </c>
      <c r="L8">
        <f>ROUND(SUMIF(Councils!$C$6:$C$809,$B8,Councils!$K$6:$K$809),0)</f>
        <v>0</v>
      </c>
      <c r="M8">
        <f>ROUND(SUMIF(Councils!$C$6:$C$809,$B8,Councils!$L$6:$L$809),0)</f>
        <v>5</v>
      </c>
      <c r="N8" s="63">
        <f t="shared" si="1"/>
        <v>0.45454545454545453</v>
      </c>
    </row>
    <row r="9" spans="1:14">
      <c r="A9">
        <f t="shared" si="0"/>
        <v>148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4</v>
      </c>
      <c r="L9">
        <f>ROUND(SUMIF(Councils!$C$6:$C$809,$B9,Councils!$K$6:$K$809),0)</f>
        <v>0</v>
      </c>
      <c r="M9">
        <f>ROUND(SUMIF(Councils!$C$6:$C$809,$B9,Councils!$L$6:$L$809),0)</f>
        <v>4</v>
      </c>
      <c r="N9" s="63">
        <f t="shared" si="1"/>
        <v>0.2857142857142857</v>
      </c>
    </row>
    <row r="10" spans="1:14">
      <c r="A10">
        <f t="shared" si="0"/>
        <v>48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4</v>
      </c>
      <c r="I10">
        <f>ROUND(SUMIF(Councils!$C$6:$C$809,$B10,Councils!$H$6:$H$809),0)</f>
        <v>0</v>
      </c>
      <c r="J10">
        <f>ROUND(SUMIF(Councils!$C$6:$C$809,$B10,Councils!$I$6:$I$809),0)</f>
        <v>4</v>
      </c>
      <c r="K10">
        <f>ROUND(SUMIF(Councils!$C$6:$C$809,$B10,Councils!$J$6:$J$809),0)</f>
        <v>12</v>
      </c>
      <c r="L10">
        <f>ROUND(SUMIF(Councils!$C$6:$C$809,$B10,Councils!$K$6:$K$809),0)</f>
        <v>0</v>
      </c>
      <c r="M10">
        <f>ROUND(SUMIF(Councils!$C$6:$C$809,$B10,Councils!$L$6:$L$809),0)</f>
        <v>12</v>
      </c>
      <c r="N10" s="63">
        <f t="shared" si="1"/>
        <v>0.8571428571428571</v>
      </c>
    </row>
    <row r="11" spans="1:14">
      <c r="A11">
        <f t="shared" si="0"/>
        <v>191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127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7</v>
      </c>
      <c r="L12">
        <f>ROUND(SUMIF(Councils!$C$6:$C$809,$B12,Councils!$K$6:$K$809),0)</f>
        <v>0</v>
      </c>
      <c r="M12">
        <f>ROUND(SUMIF(Councils!$C$6:$C$809,$B12,Councils!$L$6:$L$809),0)</f>
        <v>7</v>
      </c>
      <c r="N12" s="63">
        <f t="shared" si="1"/>
        <v>0.3888888888888889</v>
      </c>
    </row>
    <row r="13" spans="1:14">
      <c r="A13">
        <f t="shared" si="0"/>
        <v>60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3</v>
      </c>
      <c r="I13">
        <f>ROUND(SUMIF(Councils!$C$6:$C$809,$B13,Councils!$H$6:$H$809),0)</f>
        <v>0</v>
      </c>
      <c r="J13">
        <f>ROUND(SUMIF(Councils!$C$6:$C$809,$B13,Councils!$I$6:$I$809),0)</f>
        <v>3</v>
      </c>
      <c r="K13">
        <f>ROUND(SUMIF(Councils!$C$6:$C$809,$B13,Councils!$J$6:$J$809),0)</f>
        <v>14</v>
      </c>
      <c r="L13">
        <f>ROUND(SUMIF(Councils!$C$6:$C$809,$B13,Councils!$K$6:$K$809),0)</f>
        <v>0</v>
      </c>
      <c r="M13">
        <f>ROUND(SUMIF(Councils!$C$6:$C$809,$B13,Councils!$L$6:$L$809),0)</f>
        <v>14</v>
      </c>
      <c r="N13" s="63">
        <f t="shared" si="1"/>
        <v>0.77777777777777779</v>
      </c>
    </row>
    <row r="14" spans="1:14">
      <c r="A14">
        <f t="shared" si="0"/>
        <v>48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3</v>
      </c>
      <c r="I14">
        <f>ROUND(SUMIF(Councils!$C$6:$C$809,$B14,Councils!$H$6:$H$809),0)</f>
        <v>0</v>
      </c>
      <c r="J14">
        <f>ROUND(SUMIF(Councils!$C$6:$C$809,$B14,Councils!$I$6:$I$809),0)</f>
        <v>3</v>
      </c>
      <c r="K14">
        <f>ROUND(SUMIF(Councils!$C$6:$C$809,$B14,Councils!$J$6:$J$809),0)</f>
        <v>18</v>
      </c>
      <c r="L14">
        <f>ROUND(SUMIF(Councils!$C$6:$C$809,$B14,Councils!$K$6:$K$809),0)</f>
        <v>0</v>
      </c>
      <c r="M14">
        <f>ROUND(SUMIF(Councils!$C$6:$C$809,$B14,Councils!$L$6:$L$809),0)</f>
        <v>18</v>
      </c>
      <c r="N14" s="63">
        <f t="shared" si="1"/>
        <v>0.8571428571428571</v>
      </c>
    </row>
    <row r="15" spans="1:14">
      <c r="A15">
        <f t="shared" si="0"/>
        <v>81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3</v>
      </c>
      <c r="I15">
        <f>ROUND(SUMIF(Councils!$C$6:$C$809,$B15,Councils!$H$6:$H$809),0)</f>
        <v>0</v>
      </c>
      <c r="J15">
        <f>ROUND(SUMIF(Councils!$C$6:$C$809,$B15,Councils!$I$6:$I$809),0)</f>
        <v>3</v>
      </c>
      <c r="K15">
        <f>ROUND(SUMIF(Councils!$C$6:$C$809,$B15,Councils!$J$6:$J$809),0)</f>
        <v>15</v>
      </c>
      <c r="L15">
        <f>ROUND(SUMIF(Councils!$C$6:$C$809,$B15,Councils!$K$6:$K$809),0)</f>
        <v>0</v>
      </c>
      <c r="M15">
        <f>ROUND(SUMIF(Councils!$C$6:$C$809,$B15,Councils!$L$6:$L$809),0)</f>
        <v>15</v>
      </c>
      <c r="N15" s="63">
        <f t="shared" si="1"/>
        <v>0.65217391304347827</v>
      </c>
    </row>
    <row r="16" spans="1:14">
      <c r="A16">
        <f t="shared" si="0"/>
        <v>98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3</v>
      </c>
      <c r="I16">
        <f>ROUND(SUMIF(Councils!$C$6:$C$809,$B16,Councils!$H$6:$H$809),0)</f>
        <v>0</v>
      </c>
      <c r="J16">
        <f>ROUND(SUMIF(Councils!$C$6:$C$809,$B16,Councils!$I$6:$I$809),0)</f>
        <v>3</v>
      </c>
      <c r="K16">
        <f>ROUND(SUMIF(Councils!$C$6:$C$809,$B16,Councils!$J$6:$J$809),0)</f>
        <v>16</v>
      </c>
      <c r="L16">
        <f>ROUND(SUMIF(Councils!$C$6:$C$809,$B16,Councils!$K$6:$K$809),0)</f>
        <v>0</v>
      </c>
      <c r="M16">
        <f>ROUND(SUMIF(Councils!$C$6:$C$809,$B16,Councils!$L$6:$L$809),0)</f>
        <v>16</v>
      </c>
      <c r="N16" s="63">
        <f t="shared" si="1"/>
        <v>0.59259259259259256</v>
      </c>
    </row>
    <row r="17" spans="1:14">
      <c r="A17">
        <f t="shared" si="0"/>
        <v>58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19</v>
      </c>
      <c r="L17">
        <f>ROUND(SUMIF(Councils!$C$6:$C$809,$B17,Councils!$K$6:$K$809),0)</f>
        <v>0</v>
      </c>
      <c r="M17">
        <f>ROUND(SUMIF(Councils!$C$6:$C$809,$B17,Councils!$L$6:$L$809),0)</f>
        <v>19</v>
      </c>
      <c r="N17" s="63">
        <f t="shared" si="1"/>
        <v>0.79166666666666663</v>
      </c>
    </row>
    <row r="18" spans="1:14">
      <c r="A18">
        <f t="shared" si="0"/>
        <v>88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3</v>
      </c>
      <c r="I18">
        <f>ROUND(SUMIF(Councils!$C$6:$C$809,$B18,Councils!$H$6:$H$809),0)</f>
        <v>0</v>
      </c>
      <c r="J18">
        <f>ROUND(SUMIF(Councils!$C$6:$C$809,$B18,Councils!$I$6:$I$809),0)</f>
        <v>3</v>
      </c>
      <c r="K18">
        <f>ROUND(SUMIF(Councils!$C$6:$C$809,$B18,Councils!$J$6:$J$809),0)</f>
        <v>18</v>
      </c>
      <c r="L18">
        <f>ROUND(SUMIF(Councils!$C$6:$C$809,$B18,Councils!$K$6:$K$809),0)</f>
        <v>0</v>
      </c>
      <c r="M18">
        <f>ROUND(SUMIF(Councils!$C$6:$C$809,$B18,Councils!$L$6:$L$809),0)</f>
        <v>18</v>
      </c>
      <c r="N18" s="63">
        <f t="shared" si="1"/>
        <v>0.62068965517241381</v>
      </c>
    </row>
    <row r="19" spans="1:14">
      <c r="A19">
        <f t="shared" si="0"/>
        <v>79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2</v>
      </c>
      <c r="I19">
        <f>ROUND(SUMIF(Councils!$C$6:$C$809,$B19,Councils!$H$6:$H$809),0)</f>
        <v>0</v>
      </c>
      <c r="J19">
        <f>ROUND(SUMIF(Councils!$C$6:$C$809,$B19,Councils!$I$6:$I$809),0)</f>
        <v>2</v>
      </c>
      <c r="K19">
        <f>ROUND(SUMIF(Councils!$C$6:$C$809,$B19,Councils!$J$6:$J$809),0)</f>
        <v>19</v>
      </c>
      <c r="L19">
        <f>ROUND(SUMIF(Councils!$C$6:$C$809,$B19,Councils!$K$6:$K$809),0)</f>
        <v>0</v>
      </c>
      <c r="M19">
        <f>ROUND(SUMIF(Councils!$C$6:$C$809,$B19,Councils!$L$6:$L$809),0)</f>
        <v>19</v>
      </c>
      <c r="N19" s="63">
        <f t="shared" si="1"/>
        <v>0.65517241379310343</v>
      </c>
    </row>
    <row r="20" spans="1:14">
      <c r="A20">
        <f t="shared" si="0"/>
        <v>45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2</v>
      </c>
      <c r="I20">
        <f>ROUND(SUMIF(Councils!$C$6:$C$809,$B20,Councils!$H$6:$H$809),0)</f>
        <v>0</v>
      </c>
      <c r="J20">
        <f>ROUND(SUMIF(Councils!$C$6:$C$809,$B20,Councils!$I$6:$I$809),0)</f>
        <v>2</v>
      </c>
      <c r="K20">
        <f>ROUND(SUMIF(Councils!$C$6:$C$809,$B20,Councils!$J$6:$J$809),0)</f>
        <v>33</v>
      </c>
      <c r="L20">
        <f>ROUND(SUMIF(Councils!$C$6:$C$809,$B20,Councils!$K$6:$K$809),0)</f>
        <v>0</v>
      </c>
      <c r="M20">
        <f>ROUND(SUMIF(Councils!$C$6:$C$809,$B20,Councils!$L$6:$L$809),0)</f>
        <v>33</v>
      </c>
      <c r="N20" s="63">
        <f t="shared" si="1"/>
        <v>0.89189189189189189</v>
      </c>
    </row>
    <row r="21" spans="1:14">
      <c r="A21">
        <f t="shared" si="0"/>
        <v>23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13</v>
      </c>
      <c r="L21">
        <f>ROUND(SUMIF(Councils!$C$6:$C$809,$B21,Councils!$K$6:$K$809),0)</f>
        <v>0</v>
      </c>
      <c r="M21">
        <f>ROUND(SUMIF(Councils!$C$6:$C$809,$B21,Councils!$L$6:$L$809),0)</f>
        <v>13</v>
      </c>
      <c r="N21" s="63">
        <f t="shared" si="1"/>
        <v>1.1818181818181819</v>
      </c>
    </row>
    <row r="22" spans="1:14">
      <c r="A22">
        <f t="shared" si="0"/>
        <v>56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5</v>
      </c>
      <c r="I22">
        <f>ROUND(SUMIF(Councils!$C$6:$C$809,$B22,Councils!$H$6:$H$809),0)</f>
        <v>0</v>
      </c>
      <c r="J22">
        <f>ROUND(SUMIF(Councils!$C$6:$C$809,$B22,Councils!$I$6:$I$809),0)</f>
        <v>5</v>
      </c>
      <c r="K22">
        <f>ROUND(SUMIF(Councils!$C$6:$C$809,$B22,Councils!$J$6:$J$809),0)</f>
        <v>12</v>
      </c>
      <c r="L22">
        <f>ROUND(SUMIF(Councils!$C$6:$C$809,$B22,Councils!$K$6:$K$809),0)</f>
        <v>0</v>
      </c>
      <c r="M22">
        <f>ROUND(SUMIF(Councils!$C$6:$C$809,$B22,Councils!$L$6:$L$809),0)</f>
        <v>12</v>
      </c>
      <c r="N22" s="63">
        <f t="shared" si="1"/>
        <v>0.8</v>
      </c>
    </row>
    <row r="23" spans="1:14">
      <c r="A23">
        <f t="shared" si="0"/>
        <v>70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5</v>
      </c>
      <c r="I23">
        <f>ROUND(SUMIF(Councils!$C$6:$C$809,$B23,Councils!$H$6:$H$809),0)</f>
        <v>0</v>
      </c>
      <c r="J23">
        <f>ROUND(SUMIF(Councils!$C$6:$C$809,$B23,Councils!$I$6:$I$809),0)</f>
        <v>5</v>
      </c>
      <c r="K23">
        <f>ROUND(SUMIF(Councils!$C$6:$C$809,$B23,Councils!$J$6:$J$809),0)</f>
        <v>5</v>
      </c>
      <c r="L23">
        <f>ROUND(SUMIF(Councils!$C$6:$C$809,$B23,Councils!$K$6:$K$809),0)</f>
        <v>0</v>
      </c>
      <c r="M23">
        <f>ROUND(SUMIF(Councils!$C$6:$C$809,$B23,Councils!$L$6:$L$809),0)</f>
        <v>5</v>
      </c>
      <c r="N23" s="63">
        <f t="shared" si="1"/>
        <v>0.7142857142857143</v>
      </c>
    </row>
    <row r="24" spans="1:14">
      <c r="A24">
        <f t="shared" si="0"/>
        <v>110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1</v>
      </c>
      <c r="I24">
        <f>ROUND(SUMIF(Councils!$C$6:$C$809,$B24,Councils!$H$6:$H$809),0)</f>
        <v>0</v>
      </c>
      <c r="J24">
        <f>ROUND(SUMIF(Councils!$C$6:$C$809,$B24,Councils!$I$6:$I$809),0)</f>
        <v>1</v>
      </c>
      <c r="K24">
        <f>ROUND(SUMIF(Councils!$C$6:$C$809,$B24,Councils!$J$6:$J$809),0)</f>
        <v>13</v>
      </c>
      <c r="L24">
        <f>ROUND(SUMIF(Councils!$C$6:$C$809,$B24,Councils!$K$6:$K$809),0)</f>
        <v>0</v>
      </c>
      <c r="M24">
        <f>ROUND(SUMIF(Councils!$C$6:$C$809,$B24,Councils!$L$6:$L$809),0)</f>
        <v>13</v>
      </c>
      <c r="N24" s="63">
        <f t="shared" si="1"/>
        <v>0.52</v>
      </c>
    </row>
    <row r="25" spans="1:14">
      <c r="A25">
        <f t="shared" si="0"/>
        <v>136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5</v>
      </c>
      <c r="L25">
        <f>ROUND(SUMIF(Councils!$C$6:$C$809,$B25,Councils!$K$6:$K$809),0)</f>
        <v>0</v>
      </c>
      <c r="M25">
        <f>ROUND(SUMIF(Councils!$C$6:$C$809,$B25,Councils!$L$6:$L$809),0)</f>
        <v>5</v>
      </c>
      <c r="N25" s="63">
        <f t="shared" si="1"/>
        <v>0.35714285714285715</v>
      </c>
    </row>
    <row r="26" spans="1:14">
      <c r="A26">
        <f t="shared" si="0"/>
        <v>48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3</v>
      </c>
      <c r="I26">
        <f>ROUND(SUMIF(Councils!$C$6:$C$809,$B26,Councils!$H$6:$H$809),0)</f>
        <v>0</v>
      </c>
      <c r="J26">
        <f>ROUND(SUMIF(Councils!$C$6:$C$809,$B26,Councils!$I$6:$I$809),0)</f>
        <v>3</v>
      </c>
      <c r="K26">
        <f>ROUND(SUMIF(Councils!$C$6:$C$809,$B26,Councils!$J$6:$J$809),0)</f>
        <v>12</v>
      </c>
      <c r="L26">
        <f>ROUND(SUMIF(Councils!$C$6:$C$809,$B26,Councils!$K$6:$K$809),0)</f>
        <v>0</v>
      </c>
      <c r="M26">
        <f>ROUND(SUMIF(Councils!$C$6:$C$809,$B26,Councils!$L$6:$L$809),0)</f>
        <v>12</v>
      </c>
      <c r="N26" s="63">
        <f t="shared" si="1"/>
        <v>0.8571428571428571</v>
      </c>
    </row>
    <row r="27" spans="1:14">
      <c r="A27">
        <f t="shared" si="0"/>
        <v>28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0</v>
      </c>
      <c r="I27">
        <f>ROUND(SUMIF(Councils!$C$6:$C$809,$B27,Councils!$H$6:$H$809),0)</f>
        <v>0</v>
      </c>
      <c r="J27">
        <f>ROUND(SUMIF(Councils!$C$6:$C$809,$B27,Councils!$I$6:$I$809),0)</f>
        <v>0</v>
      </c>
      <c r="K27">
        <f>ROUND(SUMIF(Councils!$C$6:$C$809,$B27,Councils!$J$6:$J$809),0)</f>
        <v>8</v>
      </c>
      <c r="L27">
        <f>ROUND(SUMIF(Councils!$C$6:$C$809,$B27,Councils!$K$6:$K$809),0)</f>
        <v>0</v>
      </c>
      <c r="M27">
        <f>ROUND(SUMIF(Councils!$C$6:$C$809,$B27,Councils!$L$6:$L$809),0)</f>
        <v>8</v>
      </c>
      <c r="N27" s="63">
        <f t="shared" si="1"/>
        <v>1.1428571428571428</v>
      </c>
    </row>
    <row r="28" spans="1:14">
      <c r="A28">
        <f t="shared" si="0"/>
        <v>24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0</v>
      </c>
      <c r="I28">
        <f>ROUND(SUMIF(Councils!$C$6:$C$809,$B28,Councils!$H$6:$H$809),0)</f>
        <v>0</v>
      </c>
      <c r="J28">
        <f>ROUND(SUMIF(Councils!$C$6:$C$809,$B28,Councils!$I$6:$I$809),0)</f>
        <v>0</v>
      </c>
      <c r="K28">
        <f>ROUND(SUMIF(Councils!$C$6:$C$809,$B28,Councils!$J$6:$J$809),0)</f>
        <v>14</v>
      </c>
      <c r="L28">
        <f>ROUND(SUMIF(Councils!$C$6:$C$809,$B28,Councils!$K$6:$K$809),0)</f>
        <v>0</v>
      </c>
      <c r="M28">
        <f>ROUND(SUMIF(Councils!$C$6:$C$809,$B28,Councils!$L$6:$L$809),0)</f>
        <v>14</v>
      </c>
      <c r="N28" s="63">
        <f t="shared" si="1"/>
        <v>1.1666666666666667</v>
      </c>
    </row>
    <row r="29" spans="1:14">
      <c r="A29">
        <f t="shared" si="0"/>
        <v>184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1</v>
      </c>
      <c r="L29">
        <f>ROUND(SUMIF(Councils!$C$6:$C$809,$B29,Councils!$K$6:$K$809),0)</f>
        <v>0</v>
      </c>
      <c r="M29">
        <f>ROUND(SUMIF(Councils!$C$6:$C$809,$B29,Councils!$L$6:$L$809),0)</f>
        <v>1</v>
      </c>
      <c r="N29" s="63">
        <f t="shared" si="1"/>
        <v>7.1428571428571425E-2</v>
      </c>
    </row>
    <row r="30" spans="1:14">
      <c r="A30">
        <f t="shared" si="0"/>
        <v>174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0.18181818181818182</v>
      </c>
    </row>
    <row r="31" spans="1:14">
      <c r="A31">
        <f t="shared" si="0"/>
        <v>180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87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1</v>
      </c>
      <c r="I32">
        <f>ROUND(SUMIF(Councils!$C$6:$C$809,$B32,Councils!$H$6:$H$809),0)</f>
        <v>0</v>
      </c>
      <c r="J32">
        <f>ROUND(SUMIF(Councils!$C$6:$C$809,$B32,Councils!$I$6:$I$809),0)</f>
        <v>1</v>
      </c>
      <c r="K32">
        <f>ROUND(SUMIF(Councils!$C$6:$C$809,$B32,Councils!$J$6:$J$809),0)</f>
        <v>17</v>
      </c>
      <c r="L32">
        <f>ROUND(SUMIF(Councils!$C$6:$C$809,$B32,Councils!$K$6:$K$809),0)</f>
        <v>0</v>
      </c>
      <c r="M32">
        <f>ROUND(SUMIF(Councils!$C$6:$C$809,$B32,Councils!$L$6:$L$809),0)</f>
        <v>17</v>
      </c>
      <c r="N32" s="63">
        <f t="shared" si="1"/>
        <v>0.62962962962962965</v>
      </c>
    </row>
    <row r="33" spans="1:14">
      <c r="A33">
        <f t="shared" si="0"/>
        <v>52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4</v>
      </c>
      <c r="I33">
        <f>ROUND(SUMIF(Councils!$C$6:$C$809,$B33,Councils!$H$6:$H$809),0)</f>
        <v>0</v>
      </c>
      <c r="J33">
        <f>ROUND(SUMIF(Councils!$C$6:$C$809,$B33,Councils!$I$6:$I$809),0)</f>
        <v>4</v>
      </c>
      <c r="K33">
        <f>ROUND(SUMIF(Councils!$C$6:$C$809,$B33,Councils!$J$6:$J$809),0)</f>
        <v>15</v>
      </c>
      <c r="L33">
        <f>ROUND(SUMIF(Councils!$C$6:$C$809,$B33,Councils!$K$6:$K$809),0)</f>
        <v>0</v>
      </c>
      <c r="M33">
        <f>ROUND(SUMIF(Councils!$C$6:$C$809,$B33,Councils!$L$6:$L$809),0)</f>
        <v>15</v>
      </c>
      <c r="N33" s="63">
        <f t="shared" si="1"/>
        <v>0.83333333333333337</v>
      </c>
    </row>
    <row r="34" spans="1:14">
      <c r="A34">
        <f t="shared" si="0"/>
        <v>24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2</v>
      </c>
      <c r="I34">
        <f>ROUND(SUMIF(Councils!$C$6:$C$809,$B34,Councils!$H$6:$H$809),0)</f>
        <v>0</v>
      </c>
      <c r="J34">
        <f>ROUND(SUMIF(Councils!$C$6:$C$809,$B34,Councils!$I$6:$I$809),0)</f>
        <v>2</v>
      </c>
      <c r="K34">
        <f>ROUND(SUMIF(Councils!$C$6:$C$809,$B34,Councils!$J$6:$J$809),0)</f>
        <v>35</v>
      </c>
      <c r="L34">
        <f>ROUND(SUMIF(Councils!$C$6:$C$809,$B34,Councils!$K$6:$K$809),0)</f>
        <v>0</v>
      </c>
      <c r="M34">
        <f>ROUND(SUMIF(Councils!$C$6:$C$809,$B34,Councils!$L$6:$L$809),0)</f>
        <v>35</v>
      </c>
      <c r="N34" s="63">
        <f t="shared" si="1"/>
        <v>1.1666666666666667</v>
      </c>
    </row>
    <row r="35" spans="1:14">
      <c r="A35">
        <f t="shared" si="0"/>
        <v>12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4</v>
      </c>
      <c r="I35">
        <f>ROUND(SUMIF(Councils!$C$6:$C$809,$B35,Councils!$H$6:$H$809),0)</f>
        <v>0</v>
      </c>
      <c r="J35">
        <f>ROUND(SUMIF(Councils!$C$6:$C$809,$B35,Councils!$I$6:$I$809),0)</f>
        <v>4</v>
      </c>
      <c r="K35">
        <f>ROUND(SUMIF(Councils!$C$6:$C$809,$B35,Councils!$J$6:$J$809),0)</f>
        <v>29</v>
      </c>
      <c r="L35">
        <f>ROUND(SUMIF(Councils!$C$6:$C$809,$B35,Councils!$K$6:$K$809),0)</f>
        <v>0</v>
      </c>
      <c r="M35">
        <f>ROUND(SUMIF(Councils!$C$6:$C$809,$B35,Councils!$L$6:$L$809),0)</f>
        <v>29</v>
      </c>
      <c r="N35" s="63">
        <f t="shared" si="1"/>
        <v>1.3181818181818181</v>
      </c>
    </row>
    <row r="36" spans="1:14">
      <c r="A36">
        <f t="shared" si="0"/>
        <v>145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4</v>
      </c>
      <c r="L36">
        <f>ROUND(SUMIF(Councils!$C$6:$C$809,$B36,Councils!$K$6:$K$809),0)</f>
        <v>0</v>
      </c>
      <c r="M36">
        <f>ROUND(SUMIF(Councils!$C$6:$C$809,$B36,Councils!$L$6:$L$809),0)</f>
        <v>4</v>
      </c>
      <c r="N36" s="63">
        <f t="shared" si="1"/>
        <v>0.30769230769230771</v>
      </c>
    </row>
    <row r="37" spans="1:14">
      <c r="A37">
        <f t="shared" si="0"/>
        <v>124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2</v>
      </c>
      <c r="I37">
        <f>ROUND(SUMIF(Councils!$C$6:$C$809,$B37,Councils!$H$6:$H$809),0)</f>
        <v>0</v>
      </c>
      <c r="J37">
        <f>ROUND(SUMIF(Councils!$C$6:$C$809,$B37,Councils!$I$6:$I$809),0)</f>
        <v>2</v>
      </c>
      <c r="K37">
        <f>ROUND(SUMIF(Councils!$C$6:$C$809,$B37,Councils!$J$6:$J$809),0)</f>
        <v>13</v>
      </c>
      <c r="L37">
        <f>ROUND(SUMIF(Councils!$C$6:$C$809,$B37,Councils!$K$6:$K$809),0)</f>
        <v>0</v>
      </c>
      <c r="M37">
        <f>ROUND(SUMIF(Councils!$C$6:$C$809,$B37,Councils!$L$6:$L$809),0)</f>
        <v>13</v>
      </c>
      <c r="N37" s="63">
        <f t="shared" si="1"/>
        <v>0.40625</v>
      </c>
    </row>
    <row r="38" spans="1:14">
      <c r="A38">
        <f t="shared" si="0"/>
        <v>157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6</v>
      </c>
      <c r="L38">
        <f>ROUND(SUMIF(Councils!$C$6:$C$809,$B38,Councils!$K$6:$K$809),0)</f>
        <v>0</v>
      </c>
      <c r="M38">
        <f>ROUND(SUMIF(Councils!$C$6:$C$809,$B38,Councils!$L$6:$L$809),0)</f>
        <v>6</v>
      </c>
      <c r="N38" s="63">
        <f t="shared" si="1"/>
        <v>0.27272727272727271</v>
      </c>
    </row>
    <row r="39" spans="1:14">
      <c r="A39">
        <f t="shared" si="0"/>
        <v>162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3</v>
      </c>
      <c r="I39">
        <f>ROUND(SUMIF(Councils!$C$6:$C$809,$B39,Councils!$H$6:$H$809),0)</f>
        <v>0</v>
      </c>
      <c r="J39">
        <f>ROUND(SUMIF(Councils!$C$6:$C$809,$B39,Councils!$I$6:$I$809),0)</f>
        <v>3</v>
      </c>
      <c r="K39">
        <f>ROUND(SUMIF(Councils!$C$6:$C$809,$B39,Councils!$J$6:$J$809),0)</f>
        <v>6</v>
      </c>
      <c r="L39">
        <f>ROUND(SUMIF(Councils!$C$6:$C$809,$B39,Councils!$K$6:$K$809),0)</f>
        <v>0</v>
      </c>
      <c r="M39">
        <f>ROUND(SUMIF(Councils!$C$6:$C$809,$B39,Councils!$L$6:$L$809),0)</f>
        <v>6</v>
      </c>
      <c r="N39" s="63">
        <f t="shared" si="1"/>
        <v>0.25</v>
      </c>
    </row>
    <row r="40" spans="1:14">
      <c r="A40">
        <f t="shared" si="0"/>
        <v>43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1</v>
      </c>
      <c r="I40">
        <f>ROUND(SUMIF(Councils!$C$6:$C$809,$B40,Councils!$H$6:$H$809),0)</f>
        <v>0</v>
      </c>
      <c r="J40">
        <f>ROUND(SUMIF(Councils!$C$6:$C$809,$B40,Councils!$I$6:$I$809),0)</f>
        <v>1</v>
      </c>
      <c r="K40">
        <f>ROUND(SUMIF(Councils!$C$6:$C$809,$B40,Councils!$J$6:$J$809),0)</f>
        <v>25</v>
      </c>
      <c r="L40">
        <f>ROUND(SUMIF(Councils!$C$6:$C$809,$B40,Councils!$K$6:$K$809),0)</f>
        <v>0</v>
      </c>
      <c r="M40">
        <f>ROUND(SUMIF(Councils!$C$6:$C$809,$B40,Councils!$L$6:$L$809),0)</f>
        <v>25</v>
      </c>
      <c r="N40" s="63">
        <f t="shared" si="1"/>
        <v>0.92592592592592593</v>
      </c>
    </row>
    <row r="41" spans="1:14">
      <c r="A41">
        <f t="shared" si="0"/>
        <v>192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145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4</v>
      </c>
      <c r="L42">
        <f>ROUND(SUMIF(Councils!$C$6:$C$809,$B42,Councils!$K$6:$K$809),0)</f>
        <v>0</v>
      </c>
      <c r="M42">
        <f>ROUND(SUMIF(Councils!$C$6:$C$809,$B42,Councils!$L$6:$L$809),0)</f>
        <v>4</v>
      </c>
      <c r="N42" s="63">
        <f t="shared" si="1"/>
        <v>0.30769230769230771</v>
      </c>
    </row>
    <row r="43" spans="1:14">
      <c r="A43">
        <f t="shared" si="0"/>
        <v>35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5</v>
      </c>
      <c r="I43">
        <f>ROUND(SUMIF(Councils!$C$6:$C$809,$B43,Councils!$H$6:$H$809),0)</f>
        <v>0</v>
      </c>
      <c r="J43">
        <f>ROUND(SUMIF(Councils!$C$6:$C$809,$B43,Councils!$I$6:$I$809),0)</f>
        <v>5</v>
      </c>
      <c r="K43">
        <f>ROUND(SUMIF(Councils!$C$6:$C$809,$B43,Councils!$J$6:$J$809),0)</f>
        <v>27</v>
      </c>
      <c r="L43">
        <f>ROUND(SUMIF(Councils!$C$6:$C$809,$B43,Councils!$K$6:$K$809),0)</f>
        <v>0</v>
      </c>
      <c r="M43">
        <f>ROUND(SUMIF(Councils!$C$6:$C$809,$B43,Councils!$L$6:$L$809),0)</f>
        <v>27</v>
      </c>
      <c r="N43" s="63">
        <f t="shared" si="1"/>
        <v>1</v>
      </c>
    </row>
    <row r="44" spans="1:14">
      <c r="A44">
        <f t="shared" si="0"/>
        <v>54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4</v>
      </c>
      <c r="I44">
        <f>ROUND(SUMIF(Councils!$C$6:$C$809,$B44,Councils!$H$6:$H$809),0)</f>
        <v>0</v>
      </c>
      <c r="J44">
        <f>ROUND(SUMIF(Councils!$C$6:$C$809,$B44,Councils!$I$6:$I$809),0)</f>
        <v>4</v>
      </c>
      <c r="K44">
        <f>ROUND(SUMIF(Councils!$C$6:$C$809,$B44,Councils!$J$6:$J$809),0)</f>
        <v>19</v>
      </c>
      <c r="L44">
        <f>ROUND(SUMIF(Councils!$C$6:$C$809,$B44,Councils!$K$6:$K$809),0)</f>
        <v>0</v>
      </c>
      <c r="M44">
        <f>ROUND(SUMIF(Councils!$C$6:$C$809,$B44,Councils!$L$6:$L$809),0)</f>
        <v>19</v>
      </c>
      <c r="N44" s="63">
        <f t="shared" si="1"/>
        <v>0.82608695652173914</v>
      </c>
    </row>
    <row r="45" spans="1:14">
      <c r="A45">
        <f t="shared" si="0"/>
        <v>192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73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1</v>
      </c>
      <c r="I46">
        <f>ROUND(SUMIF(Councils!$C$6:$C$809,$B46,Councils!$H$6:$H$809),0)</f>
        <v>0</v>
      </c>
      <c r="J46">
        <f>ROUND(SUMIF(Councils!$C$6:$C$809,$B46,Councils!$I$6:$I$809),0)</f>
        <v>1</v>
      </c>
      <c r="K46">
        <f>ROUND(SUMIF(Councils!$C$6:$C$809,$B46,Councils!$J$6:$J$809),0)</f>
        <v>6</v>
      </c>
      <c r="L46">
        <f>ROUND(SUMIF(Councils!$C$6:$C$809,$B46,Councils!$K$6:$K$809),0)</f>
        <v>0</v>
      </c>
      <c r="M46">
        <f>ROUND(SUMIF(Councils!$C$6:$C$809,$B46,Councils!$L$6:$L$809),0)</f>
        <v>6</v>
      </c>
      <c r="N46" s="63">
        <f t="shared" si="1"/>
        <v>0.66666666666666663</v>
      </c>
    </row>
    <row r="47" spans="1:14">
      <c r="A47">
        <f t="shared" si="0"/>
        <v>65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6</v>
      </c>
      <c r="I47">
        <f>ROUND(SUMIF(Councils!$C$6:$C$809,$B47,Councils!$H$6:$H$809),0)</f>
        <v>0</v>
      </c>
      <c r="J47">
        <f>ROUND(SUMIF(Councils!$C$6:$C$809,$B47,Councils!$I$6:$I$809),0)</f>
        <v>6</v>
      </c>
      <c r="K47">
        <f>ROUND(SUMIF(Councils!$C$6:$C$809,$B47,Councils!$J$6:$J$809),0)</f>
        <v>8</v>
      </c>
      <c r="L47">
        <f>ROUND(SUMIF(Councils!$C$6:$C$809,$B47,Councils!$K$6:$K$809),0)</f>
        <v>0</v>
      </c>
      <c r="M47">
        <f>ROUND(SUMIF(Councils!$C$6:$C$809,$B47,Councils!$L$6:$L$809),0)</f>
        <v>8</v>
      </c>
      <c r="N47" s="63">
        <f t="shared" si="1"/>
        <v>0.72727272727272729</v>
      </c>
    </row>
    <row r="48" spans="1:14">
      <c r="A48">
        <f t="shared" si="0"/>
        <v>192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0</v>
      </c>
      <c r="G48">
        <f>ROUND(SUMIF(Councils!$C$6:$C$809,$B48,Councils!$F$6:$F$809)*0.7,0)</f>
        <v>0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102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4</v>
      </c>
      <c r="L49">
        <f>ROUND(SUMIF(Councils!$C$6:$C$809,$B49,Councils!$K$6:$K$809),0)</f>
        <v>0</v>
      </c>
      <c r="M49">
        <f>ROUND(SUMIF(Councils!$C$6:$C$809,$B49,Councils!$L$6:$L$809),0)</f>
        <v>4</v>
      </c>
      <c r="N49" s="63">
        <f t="shared" si="1"/>
        <v>0.5714285714285714</v>
      </c>
    </row>
    <row r="50" spans="1:14">
      <c r="A50">
        <f t="shared" si="0"/>
        <v>160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4</v>
      </c>
      <c r="L50">
        <f>ROUND(SUMIF(Councils!$C$6:$C$809,$B50,Councils!$K$6:$K$809),0)</f>
        <v>0</v>
      </c>
      <c r="M50">
        <f>ROUND(SUMIF(Councils!$C$6:$C$809,$B50,Councils!$L$6:$L$809),0)</f>
        <v>4</v>
      </c>
      <c r="N50" s="63">
        <f t="shared" si="1"/>
        <v>0.26666666666666666</v>
      </c>
    </row>
    <row r="51" spans="1:14">
      <c r="A51">
        <f t="shared" si="0"/>
        <v>115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6</v>
      </c>
      <c r="I51">
        <f>ROUND(SUMIF(Councils!$C$6:$C$809,$B51,Councils!$H$6:$H$809),0)</f>
        <v>0</v>
      </c>
      <c r="J51">
        <f>ROUND(SUMIF(Councils!$C$6:$C$809,$B51,Councils!$I$6:$I$809),0)</f>
        <v>6</v>
      </c>
      <c r="K51">
        <f>ROUND(SUMIF(Councils!$C$6:$C$809,$B51,Councils!$J$6:$J$809),0)</f>
        <v>8</v>
      </c>
      <c r="L51">
        <f>ROUND(SUMIF(Councils!$C$6:$C$809,$B51,Councils!$K$6:$K$809),0)</f>
        <v>0</v>
      </c>
      <c r="M51">
        <f>ROUND(SUMIF(Councils!$C$6:$C$809,$B51,Councils!$L$6:$L$809),0)</f>
        <v>8</v>
      </c>
      <c r="N51" s="63">
        <f t="shared" si="1"/>
        <v>0.47058823529411764</v>
      </c>
    </row>
    <row r="52" spans="1:14">
      <c r="A52">
        <f t="shared" si="0"/>
        <v>61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10</v>
      </c>
      <c r="L52">
        <f>ROUND(SUMIF(Councils!$C$6:$C$809,$B52,Councils!$K$6:$K$809),0)</f>
        <v>0</v>
      </c>
      <c r="M52">
        <f>ROUND(SUMIF(Councils!$C$6:$C$809,$B52,Councils!$L$6:$L$809),0)</f>
        <v>10</v>
      </c>
      <c r="N52" s="63">
        <f t="shared" si="1"/>
        <v>0.76923076923076927</v>
      </c>
    </row>
    <row r="53" spans="1:14">
      <c r="A53">
        <f t="shared" si="0"/>
        <v>31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5</v>
      </c>
      <c r="I53">
        <f>ROUND(SUMIF(Councils!$C$6:$C$809,$B53,Councils!$H$6:$H$809),0)</f>
        <v>0</v>
      </c>
      <c r="J53">
        <f>ROUND(SUMIF(Councils!$C$6:$C$809,$B53,Councils!$I$6:$I$809),0)</f>
        <v>5</v>
      </c>
      <c r="K53">
        <f>ROUND(SUMIF(Councils!$C$6:$C$809,$B53,Councils!$J$6:$J$809),0)</f>
        <v>36</v>
      </c>
      <c r="L53">
        <f>ROUND(SUMIF(Councils!$C$6:$C$809,$B53,Councils!$K$6:$K$809),0)</f>
        <v>0</v>
      </c>
      <c r="M53">
        <f>ROUND(SUMIF(Councils!$C$6:$C$809,$B53,Councils!$L$6:$L$809),0)</f>
        <v>36</v>
      </c>
      <c r="N53" s="63">
        <f t="shared" si="1"/>
        <v>1.125</v>
      </c>
    </row>
    <row r="54" spans="1:14">
      <c r="A54">
        <f t="shared" si="0"/>
        <v>98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Matthew Fisher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16</v>
      </c>
      <c r="L54">
        <f>ROUND(SUMIF(Councils!$C$6:$C$809,$B54,Councils!$K$6:$K$809),0)</f>
        <v>0</v>
      </c>
      <c r="M54">
        <f>ROUND(SUMIF(Councils!$C$6:$C$809,$B54,Councils!$L$6:$L$809),0)</f>
        <v>16</v>
      </c>
      <c r="N54" s="63">
        <f t="shared" si="1"/>
        <v>0.59259259259259256</v>
      </c>
    </row>
    <row r="55" spans="1:14">
      <c r="A55">
        <f t="shared" si="0"/>
        <v>41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1</v>
      </c>
      <c r="I55">
        <f>ROUND(SUMIF(Councils!$C$6:$C$809,$B55,Councils!$H$6:$H$809),0)</f>
        <v>0</v>
      </c>
      <c r="J55">
        <f>ROUND(SUMIF(Councils!$C$6:$C$809,$B55,Councils!$I$6:$I$809),0)</f>
        <v>1</v>
      </c>
      <c r="K55">
        <f>ROUND(SUMIF(Councils!$C$6:$C$809,$B55,Councils!$J$6:$J$809),0)</f>
        <v>28</v>
      </c>
      <c r="L55">
        <f>ROUND(SUMIF(Councils!$C$6:$C$809,$B55,Councils!$K$6:$K$809),0)</f>
        <v>0</v>
      </c>
      <c r="M55">
        <f>ROUND(SUMIF(Councils!$C$6:$C$809,$B55,Councils!$L$6:$L$809),0)</f>
        <v>28</v>
      </c>
      <c r="N55" s="63">
        <f t="shared" si="1"/>
        <v>0.96551724137931039</v>
      </c>
    </row>
    <row r="56" spans="1:14">
      <c r="A56">
        <f t="shared" si="0"/>
        <v>13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8</v>
      </c>
      <c r="I56">
        <f>ROUND(SUMIF(Councils!$C$6:$C$809,$B56,Councils!$H$6:$H$809),0)</f>
        <v>0</v>
      </c>
      <c r="J56">
        <f>ROUND(SUMIF(Councils!$C$6:$C$809,$B56,Councils!$I$6:$I$809),0)</f>
        <v>8</v>
      </c>
      <c r="K56">
        <f>ROUND(SUMIF(Councils!$C$6:$C$809,$B56,Councils!$J$6:$J$809),0)</f>
        <v>53</v>
      </c>
      <c r="L56">
        <f>ROUND(SUMIF(Councils!$C$6:$C$809,$B56,Councils!$K$6:$K$809),0)</f>
        <v>0</v>
      </c>
      <c r="M56">
        <f>ROUND(SUMIF(Councils!$C$6:$C$809,$B56,Councils!$L$6:$L$809),0)</f>
        <v>53</v>
      </c>
      <c r="N56" s="63">
        <f t="shared" si="1"/>
        <v>1.2926829268292683</v>
      </c>
    </row>
    <row r="57" spans="1:14">
      <c r="A57">
        <f t="shared" si="0"/>
        <v>10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0</v>
      </c>
      <c r="I57">
        <f>ROUND(SUMIF(Councils!$C$6:$C$809,$B57,Councils!$H$6:$H$809),0)</f>
        <v>0</v>
      </c>
      <c r="J57">
        <f>ROUND(SUMIF(Councils!$C$6:$C$809,$B57,Councils!$I$6:$I$809),0)</f>
        <v>0</v>
      </c>
      <c r="K57">
        <f>ROUND(SUMIF(Councils!$C$6:$C$809,$B57,Councils!$J$6:$J$809),0)</f>
        <v>17</v>
      </c>
      <c r="L57">
        <f>ROUND(SUMIF(Councils!$C$6:$C$809,$B57,Councils!$K$6:$K$809),0)</f>
        <v>0</v>
      </c>
      <c r="M57">
        <f>ROUND(SUMIF(Councils!$C$6:$C$809,$B57,Councils!$L$6:$L$809),0)</f>
        <v>17</v>
      </c>
      <c r="N57" s="63">
        <f t="shared" si="1"/>
        <v>1.5454545454545454</v>
      </c>
    </row>
    <row r="58" spans="1:14">
      <c r="A58">
        <f t="shared" si="0"/>
        <v>107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12</v>
      </c>
      <c r="L58">
        <f>ROUND(SUMIF(Councils!$C$6:$C$809,$B58,Councils!$K$6:$K$809),0)</f>
        <v>0</v>
      </c>
      <c r="M58">
        <f>ROUND(SUMIF(Councils!$C$6:$C$809,$B58,Councils!$L$6:$L$809),0)</f>
        <v>12</v>
      </c>
      <c r="N58" s="63">
        <f t="shared" si="1"/>
        <v>0.54545454545454541</v>
      </c>
    </row>
    <row r="59" spans="1:14">
      <c r="A59">
        <f t="shared" si="0"/>
        <v>33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6</v>
      </c>
      <c r="I59">
        <f>ROUND(SUMIF(Councils!$C$6:$C$809,$B59,Councils!$H$6:$H$809),0)</f>
        <v>0</v>
      </c>
      <c r="J59">
        <f>ROUND(SUMIF(Councils!$C$6:$C$809,$B59,Councils!$I$6:$I$809),0)</f>
        <v>6</v>
      </c>
      <c r="K59">
        <f>ROUND(SUMIF(Councils!$C$6:$C$809,$B59,Councils!$J$6:$J$809),0)</f>
        <v>35</v>
      </c>
      <c r="L59">
        <f>ROUND(SUMIF(Councils!$C$6:$C$809,$B59,Councils!$K$6:$K$809),0)</f>
        <v>0</v>
      </c>
      <c r="M59">
        <f>ROUND(SUMIF(Councils!$C$6:$C$809,$B59,Councils!$L$6:$L$809),0)</f>
        <v>35</v>
      </c>
      <c r="N59" s="63">
        <f t="shared" si="1"/>
        <v>1.09375</v>
      </c>
    </row>
    <row r="60" spans="1:14">
      <c r="A60">
        <f t="shared" si="0"/>
        <v>59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15</v>
      </c>
      <c r="L60">
        <f>ROUND(SUMIF(Councils!$C$6:$C$809,$B60,Councils!$K$6:$K$809),0)</f>
        <v>0</v>
      </c>
      <c r="M60">
        <f>ROUND(SUMIF(Councils!$C$6:$C$809,$B60,Councils!$L$6:$L$809),0)</f>
        <v>15</v>
      </c>
      <c r="N60" s="63">
        <f t="shared" si="1"/>
        <v>0.78947368421052633</v>
      </c>
    </row>
    <row r="61" spans="1:14">
      <c r="A61">
        <f t="shared" si="0"/>
        <v>69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13</v>
      </c>
      <c r="L61">
        <f>ROUND(SUMIF(Councils!$C$6:$C$809,$B61,Councils!$K$6:$K$809),0)</f>
        <v>0</v>
      </c>
      <c r="M61">
        <f>ROUND(SUMIF(Councils!$C$6:$C$809,$B61,Councils!$L$6:$L$809),0)</f>
        <v>13</v>
      </c>
      <c r="N61" s="63">
        <f t="shared" si="1"/>
        <v>0.72222222222222221</v>
      </c>
    </row>
    <row r="62" spans="1:14">
      <c r="A62">
        <f t="shared" si="0"/>
        <v>104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9</v>
      </c>
      <c r="L62">
        <f>ROUND(SUMIF(Councils!$C$6:$C$809,$B62,Councils!$K$6:$K$809),0)</f>
        <v>0</v>
      </c>
      <c r="M62">
        <f>ROUND(SUMIF(Councils!$C$6:$C$809,$B62,Councils!$L$6:$L$809),0)</f>
        <v>9</v>
      </c>
      <c r="N62" s="63">
        <f t="shared" si="1"/>
        <v>0.5625</v>
      </c>
    </row>
    <row r="63" spans="1:14">
      <c r="A63">
        <f t="shared" si="0"/>
        <v>55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11</v>
      </c>
      <c r="I63">
        <f>ROUND(SUMIF(Councils!$C$6:$C$809,$B63,Councils!$H$6:$H$809),0)</f>
        <v>0</v>
      </c>
      <c r="J63">
        <f>ROUND(SUMIF(Councils!$C$6:$C$809,$B63,Councils!$I$6:$I$809),0)</f>
        <v>11</v>
      </c>
      <c r="K63">
        <f>ROUND(SUMIF(Councils!$C$6:$C$809,$B63,Councils!$J$6:$J$809),0)</f>
        <v>22</v>
      </c>
      <c r="L63">
        <f>ROUND(SUMIF(Councils!$C$6:$C$809,$B63,Councils!$K$6:$K$809),0)</f>
        <v>0</v>
      </c>
      <c r="M63">
        <f>ROUND(SUMIF(Councils!$C$6:$C$809,$B63,Councils!$L$6:$L$809),0)</f>
        <v>22</v>
      </c>
      <c r="N63" s="63">
        <f t="shared" si="1"/>
        <v>0.81481481481481477</v>
      </c>
    </row>
    <row r="64" spans="1:14">
      <c r="A64">
        <f t="shared" si="0"/>
        <v>148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4</v>
      </c>
      <c r="L64">
        <f>ROUND(SUMIF(Councils!$C$6:$C$809,$B64,Councils!$K$6:$K$809),0)</f>
        <v>0</v>
      </c>
      <c r="M64">
        <f>ROUND(SUMIF(Councils!$C$6:$C$809,$B64,Councils!$L$6:$L$809),0)</f>
        <v>4</v>
      </c>
      <c r="N64" s="63">
        <f t="shared" si="1"/>
        <v>0.2857142857142857</v>
      </c>
    </row>
    <row r="65" spans="1:14">
      <c r="A65">
        <f t="shared" si="0"/>
        <v>9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1</v>
      </c>
      <c r="I65">
        <f>ROUND(SUMIF(Councils!$C$6:$C$809,$B65,Councils!$H$6:$H$809),0)</f>
        <v>0</v>
      </c>
      <c r="J65">
        <f>ROUND(SUMIF(Councils!$C$6:$C$809,$B65,Councils!$I$6:$I$809),0)</f>
        <v>1</v>
      </c>
      <c r="K65">
        <f>ROUND(SUMIF(Councils!$C$6:$C$809,$B65,Councils!$J$6:$J$809),0)</f>
        <v>22</v>
      </c>
      <c r="L65">
        <f>ROUND(SUMIF(Councils!$C$6:$C$809,$B65,Councils!$K$6:$K$809),0)</f>
        <v>0</v>
      </c>
      <c r="M65">
        <f>ROUND(SUMIF(Councils!$C$6:$C$809,$B65,Councils!$L$6:$L$809),0)</f>
        <v>22</v>
      </c>
      <c r="N65" s="63">
        <f t="shared" si="1"/>
        <v>1.5714285714285714</v>
      </c>
    </row>
    <row r="66" spans="1:14">
      <c r="A66">
        <f t="shared" ref="A66:A129" si="2">RANK(N66,$N$2:$N$222,0)</f>
        <v>91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3</v>
      </c>
      <c r="I66">
        <f>ROUND(SUMIF(Councils!$C$6:$C$809,$B66,Councils!$H$6:$H$809),0)</f>
        <v>0</v>
      </c>
      <c r="J66">
        <f>ROUND(SUMIF(Councils!$C$6:$C$809,$B66,Councils!$I$6:$I$809),0)</f>
        <v>3</v>
      </c>
      <c r="K66">
        <f>ROUND(SUMIF(Councils!$C$6:$C$809,$B66,Councils!$J$6:$J$809),0)</f>
        <v>9</v>
      </c>
      <c r="L66">
        <f>ROUND(SUMIF(Councils!$C$6:$C$809,$B66,Councils!$K$6:$K$809),0)</f>
        <v>0</v>
      </c>
      <c r="M66">
        <f>ROUND(SUMIF(Councils!$C$6:$C$809,$B66,Councils!$L$6:$L$809),0)</f>
        <v>9</v>
      </c>
      <c r="N66" s="63">
        <f t="shared" ref="N66:N129" si="3">IFERROR(M66/G66,0)</f>
        <v>0.6</v>
      </c>
    </row>
    <row r="67" spans="1:14">
      <c r="A67">
        <f t="shared" si="2"/>
        <v>162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4</v>
      </c>
      <c r="L67">
        <f>ROUND(SUMIF(Councils!$C$6:$C$809,$B67,Councils!$K$6:$K$809),0)</f>
        <v>0</v>
      </c>
      <c r="M67">
        <f>ROUND(SUMIF(Councils!$C$6:$C$809,$B67,Councils!$L$6:$L$809),0)</f>
        <v>4</v>
      </c>
      <c r="N67" s="63">
        <f t="shared" si="3"/>
        <v>0.25</v>
      </c>
    </row>
    <row r="68" spans="1:14">
      <c r="A68">
        <f t="shared" si="2"/>
        <v>132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4</v>
      </c>
      <c r="L68">
        <f>ROUND(SUMIF(Councils!$C$6:$C$809,$B68,Councils!$K$6:$K$809),0)</f>
        <v>0</v>
      </c>
      <c r="M68">
        <f>ROUND(SUMIF(Councils!$C$6:$C$809,$B68,Councils!$L$6:$L$809),0)</f>
        <v>4</v>
      </c>
      <c r="N68" s="63">
        <f t="shared" si="3"/>
        <v>0.36363636363636365</v>
      </c>
    </row>
    <row r="69" spans="1:14">
      <c r="A69">
        <f t="shared" si="2"/>
        <v>148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4</v>
      </c>
      <c r="L69">
        <f>ROUND(SUMIF(Councils!$C$6:$C$809,$B69,Councils!$K$6:$K$809),0)</f>
        <v>0</v>
      </c>
      <c r="M69">
        <f>ROUND(SUMIF(Councils!$C$6:$C$809,$B69,Councils!$L$6:$L$809),0)</f>
        <v>4</v>
      </c>
      <c r="N69" s="63">
        <f t="shared" si="3"/>
        <v>0.2857142857142857</v>
      </c>
    </row>
    <row r="70" spans="1:14">
      <c r="A70">
        <f t="shared" si="2"/>
        <v>28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16</v>
      </c>
      <c r="L70">
        <f>ROUND(SUMIF(Councils!$C$6:$C$809,$B70,Councils!$K$6:$K$809),0)</f>
        <v>0</v>
      </c>
      <c r="M70">
        <f>ROUND(SUMIF(Councils!$C$6:$C$809,$B70,Councils!$L$6:$L$809),0)</f>
        <v>16</v>
      </c>
      <c r="N70" s="63">
        <f t="shared" si="3"/>
        <v>1.1428571428571428</v>
      </c>
    </row>
    <row r="71" spans="1:14">
      <c r="A71">
        <f t="shared" si="2"/>
        <v>192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41</v>
      </c>
      <c r="G71">
        <f>ROUND(SUMIF(Councils!$C$6:$C$809,$B71,Councils!$F$6:$F$809)*0.7,0)</f>
        <v>4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192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0</v>
      </c>
      <c r="G72">
        <f>ROUND(SUMIF(Councils!$C$6:$C$809,$B72,Councils!$F$6:$F$809)*0.7,0)</f>
        <v>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192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53</v>
      </c>
      <c r="G73">
        <f>ROUND(SUMIF(Councils!$C$6:$C$809,$B73,Councils!$F$6:$F$809)*0.7,0)</f>
        <v>4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192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7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13</v>
      </c>
      <c r="L75">
        <f>ROUND(SUMIF(Councils!$C$6:$C$809,$B75,Councils!$K$6:$K$809),0)</f>
        <v>0</v>
      </c>
      <c r="M75">
        <f>ROUND(SUMIF(Councils!$C$6:$C$809,$B75,Councils!$L$6:$L$809),0)</f>
        <v>13</v>
      </c>
      <c r="N75" s="63">
        <f t="shared" si="3"/>
        <v>1.625</v>
      </c>
    </row>
    <row r="76" spans="1:14">
      <c r="A76">
        <f t="shared" si="2"/>
        <v>35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4</v>
      </c>
      <c r="I76">
        <f>ROUND(SUMIF(Councils!$C$6:$C$809,$B76,Councils!$H$6:$H$809),0)</f>
        <v>0</v>
      </c>
      <c r="J76">
        <f>ROUND(SUMIF(Councils!$C$6:$C$809,$B76,Councils!$I$6:$I$809),0)</f>
        <v>4</v>
      </c>
      <c r="K76">
        <f>ROUND(SUMIF(Councils!$C$6:$C$809,$B76,Councils!$J$6:$J$809),0)</f>
        <v>20</v>
      </c>
      <c r="L76">
        <f>ROUND(SUMIF(Councils!$C$6:$C$809,$B76,Councils!$K$6:$K$809),0)</f>
        <v>0</v>
      </c>
      <c r="M76">
        <f>ROUND(SUMIF(Councils!$C$6:$C$809,$B76,Councils!$L$6:$L$809),0)</f>
        <v>20</v>
      </c>
      <c r="N76" s="63">
        <f t="shared" si="3"/>
        <v>1</v>
      </c>
    </row>
    <row r="77" spans="1:14">
      <c r="A77">
        <f t="shared" si="2"/>
        <v>71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1</v>
      </c>
      <c r="I77">
        <f>ROUND(SUMIF(Councils!$C$6:$C$809,$B77,Councils!$H$6:$H$809),0)</f>
        <v>0</v>
      </c>
      <c r="J77">
        <f>ROUND(SUMIF(Councils!$C$6:$C$809,$B77,Councils!$I$6:$I$809),0)</f>
        <v>1</v>
      </c>
      <c r="K77">
        <f>ROUND(SUMIF(Councils!$C$6:$C$809,$B77,Councils!$J$6:$J$809),0)</f>
        <v>9</v>
      </c>
      <c r="L77">
        <f>ROUND(SUMIF(Councils!$C$6:$C$809,$B77,Councils!$K$6:$K$809),0)</f>
        <v>0</v>
      </c>
      <c r="M77">
        <f>ROUND(SUMIF(Councils!$C$6:$C$809,$B77,Councils!$L$6:$L$809),0)</f>
        <v>9</v>
      </c>
      <c r="N77" s="63">
        <f t="shared" si="3"/>
        <v>0.69230769230769229</v>
      </c>
    </row>
    <row r="78" spans="1:14">
      <c r="A78">
        <f t="shared" si="2"/>
        <v>147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6</v>
      </c>
      <c r="L78">
        <f>ROUND(SUMIF(Councils!$C$6:$C$809,$B78,Councils!$K$6:$K$809),0)</f>
        <v>0</v>
      </c>
      <c r="M78">
        <f>ROUND(SUMIF(Councils!$C$6:$C$809,$B78,Councils!$L$6:$L$809),0)</f>
        <v>6</v>
      </c>
      <c r="N78" s="63">
        <f t="shared" si="3"/>
        <v>0.3</v>
      </c>
    </row>
    <row r="79" spans="1:14">
      <c r="A79">
        <f t="shared" si="2"/>
        <v>148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1</v>
      </c>
      <c r="I79">
        <f>ROUND(SUMIF(Councils!$C$6:$C$809,$B79,Councils!$H$6:$H$809),0)</f>
        <v>0</v>
      </c>
      <c r="J79">
        <f>ROUND(SUMIF(Councils!$C$6:$C$809,$B79,Councils!$I$6:$I$809),0)</f>
        <v>1</v>
      </c>
      <c r="K79">
        <f>ROUND(SUMIF(Councils!$C$6:$C$809,$B79,Councils!$J$6:$J$809),0)</f>
        <v>2</v>
      </c>
      <c r="L79">
        <f>ROUND(SUMIF(Councils!$C$6:$C$809,$B79,Councils!$K$6:$K$809),0)</f>
        <v>0</v>
      </c>
      <c r="M79">
        <f>ROUND(SUMIF(Councils!$C$6:$C$809,$B79,Councils!$L$6:$L$809),0)</f>
        <v>2</v>
      </c>
      <c r="N79" s="63">
        <f t="shared" si="3"/>
        <v>0.2857142857142857</v>
      </c>
    </row>
    <row r="80" spans="1:14">
      <c r="A80">
        <f t="shared" si="2"/>
        <v>4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19</v>
      </c>
      <c r="I80">
        <f>ROUND(SUMIF(Councils!$C$6:$C$809,$B80,Councils!$H$6:$H$809),0)</f>
        <v>0</v>
      </c>
      <c r="J80">
        <f>ROUND(SUMIF(Councils!$C$6:$C$809,$B80,Councils!$I$6:$I$809),0)</f>
        <v>19</v>
      </c>
      <c r="K80">
        <f>ROUND(SUMIF(Councils!$C$6:$C$809,$B80,Councils!$J$6:$J$809),0)</f>
        <v>38</v>
      </c>
      <c r="L80">
        <f>ROUND(SUMIF(Councils!$C$6:$C$809,$B80,Councils!$K$6:$K$809),0)</f>
        <v>0</v>
      </c>
      <c r="M80">
        <f>ROUND(SUMIF(Councils!$C$6:$C$809,$B80,Councils!$L$6:$L$809),0)</f>
        <v>38</v>
      </c>
      <c r="N80" s="63">
        <f t="shared" si="3"/>
        <v>1.7272727272727273</v>
      </c>
    </row>
    <row r="81" spans="1:14">
      <c r="A81">
        <f t="shared" si="2"/>
        <v>190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1</v>
      </c>
      <c r="I81">
        <f>ROUND(SUMIF(Councils!$C$6:$C$809,$B81,Councils!$H$6:$H$809),0)</f>
        <v>0</v>
      </c>
      <c r="J81">
        <f>ROUND(SUMIF(Councils!$C$6:$C$809,$B81,Councils!$I$6:$I$809),0)</f>
        <v>1</v>
      </c>
      <c r="K81">
        <f>ROUND(SUMIF(Councils!$C$6:$C$809,$B81,Councils!$J$6:$J$809),0)</f>
        <v>1</v>
      </c>
      <c r="L81">
        <f>ROUND(SUMIF(Councils!$C$6:$C$809,$B81,Councils!$K$6:$K$809),0)</f>
        <v>0</v>
      </c>
      <c r="M81">
        <f>ROUND(SUMIF(Councils!$C$6:$C$809,$B81,Councils!$L$6:$L$809),0)</f>
        <v>1</v>
      </c>
      <c r="N81" s="63">
        <f t="shared" si="3"/>
        <v>4.7619047619047616E-2</v>
      </c>
    </row>
    <row r="82" spans="1:14">
      <c r="A82">
        <f t="shared" si="2"/>
        <v>183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1</v>
      </c>
      <c r="I82">
        <f>ROUND(SUMIF(Councils!$C$6:$C$809,$B82,Councils!$H$6:$H$809),0)</f>
        <v>0</v>
      </c>
      <c r="J82">
        <f>ROUND(SUMIF(Councils!$C$6:$C$809,$B82,Councils!$I$6:$I$809),0)</f>
        <v>1</v>
      </c>
      <c r="K82">
        <f>ROUND(SUMIF(Councils!$C$6:$C$809,$B82,Councils!$J$6:$J$809),0)</f>
        <v>1</v>
      </c>
      <c r="L82">
        <f>ROUND(SUMIF(Councils!$C$6:$C$809,$B82,Councils!$K$6:$K$809),0)</f>
        <v>0</v>
      </c>
      <c r="M82">
        <f>ROUND(SUMIF(Councils!$C$6:$C$809,$B82,Councils!$L$6:$L$809),0)</f>
        <v>1</v>
      </c>
      <c r="N82" s="63">
        <f t="shared" si="3"/>
        <v>9.0909090909090912E-2</v>
      </c>
    </row>
    <row r="83" spans="1:14">
      <c r="A83">
        <f t="shared" si="2"/>
        <v>34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0</v>
      </c>
      <c r="I83">
        <f>ROUND(SUMIF(Councils!$C$6:$C$809,$B83,Councils!$H$6:$H$809),0)</f>
        <v>0</v>
      </c>
      <c r="J83">
        <f>ROUND(SUMIF(Councils!$C$6:$C$809,$B83,Councils!$I$6:$I$809),0)</f>
        <v>0</v>
      </c>
      <c r="K83">
        <f>ROUND(SUMIF(Councils!$C$6:$C$809,$B83,Councils!$J$6:$J$809),0)</f>
        <v>30</v>
      </c>
      <c r="L83">
        <f>ROUND(SUMIF(Councils!$C$6:$C$809,$B83,Councils!$K$6:$K$809),0)</f>
        <v>0</v>
      </c>
      <c r="M83">
        <f>ROUND(SUMIF(Councils!$C$6:$C$809,$B83,Councils!$L$6:$L$809),0)</f>
        <v>30</v>
      </c>
      <c r="N83" s="63">
        <f t="shared" si="3"/>
        <v>1.0714285714285714</v>
      </c>
    </row>
    <row r="84" spans="1:14">
      <c r="A84">
        <f t="shared" si="2"/>
        <v>78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12</v>
      </c>
      <c r="I84">
        <f>ROUND(SUMIF(Councils!$C$6:$C$809,$B84,Councils!$H$6:$H$809),0)</f>
        <v>0</v>
      </c>
      <c r="J84">
        <f>ROUND(SUMIF(Councils!$C$6:$C$809,$B84,Councils!$I$6:$I$809),0)</f>
        <v>12</v>
      </c>
      <c r="K84">
        <f>ROUND(SUMIF(Councils!$C$6:$C$809,$B84,Councils!$J$6:$J$809),0)</f>
        <v>23</v>
      </c>
      <c r="L84">
        <f>ROUND(SUMIF(Councils!$C$6:$C$809,$B84,Councils!$K$6:$K$809),0)</f>
        <v>0</v>
      </c>
      <c r="M84">
        <f>ROUND(SUMIF(Councils!$C$6:$C$809,$B84,Councils!$L$6:$L$809),0)</f>
        <v>23</v>
      </c>
      <c r="N84" s="63">
        <f t="shared" si="3"/>
        <v>0.65714285714285714</v>
      </c>
    </row>
    <row r="85" spans="1:14">
      <c r="A85">
        <f t="shared" si="2"/>
        <v>180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192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42</v>
      </c>
      <c r="G86">
        <f>ROUND(SUMIF(Councils!$C$6:$C$809,$B86,Councils!$F$6:$F$809)*0.7,0)</f>
        <v>4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184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32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</v>
      </c>
      <c r="I88">
        <f>ROUND(SUMIF(Councils!$C$6:$C$809,$B88,Councils!$H$6:$H$809),0)</f>
        <v>0</v>
      </c>
      <c r="J88">
        <f>ROUND(SUMIF(Councils!$C$6:$C$809,$B88,Councils!$I$6:$I$809),0)</f>
        <v>1</v>
      </c>
      <c r="K88">
        <f>ROUND(SUMIF(Councils!$C$6:$C$809,$B88,Councils!$J$6:$J$809),0)</f>
        <v>38</v>
      </c>
      <c r="L88">
        <f>ROUND(SUMIF(Councils!$C$6:$C$809,$B88,Councils!$K$6:$K$809),0)</f>
        <v>0</v>
      </c>
      <c r="M88">
        <f>ROUND(SUMIF(Councils!$C$6:$C$809,$B88,Councils!$L$6:$L$809),0)</f>
        <v>38</v>
      </c>
      <c r="N88" s="63">
        <f t="shared" si="3"/>
        <v>1.1176470588235294</v>
      </c>
    </row>
    <row r="89" spans="1:14">
      <c r="A89">
        <f t="shared" si="2"/>
        <v>114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3</v>
      </c>
      <c r="I89">
        <f>ROUND(SUMIF(Councils!$C$6:$C$809,$B89,Councils!$H$6:$H$809),0)</f>
        <v>0</v>
      </c>
      <c r="J89">
        <f>ROUND(SUMIF(Councils!$C$6:$C$809,$B89,Councils!$I$6:$I$809),0)</f>
        <v>3</v>
      </c>
      <c r="K89">
        <f>ROUND(SUMIF(Councils!$C$6:$C$809,$B89,Councils!$J$6:$J$809),0)</f>
        <v>12</v>
      </c>
      <c r="L89">
        <f>ROUND(SUMIF(Councils!$C$6:$C$809,$B89,Councils!$K$6:$K$809),0)</f>
        <v>0</v>
      </c>
      <c r="M89">
        <f>ROUND(SUMIF(Councils!$C$6:$C$809,$B89,Councils!$L$6:$L$809),0)</f>
        <v>12</v>
      </c>
      <c r="N89" s="63">
        <f t="shared" si="3"/>
        <v>0.48</v>
      </c>
    </row>
    <row r="90" spans="1:14">
      <c r="A90">
        <f t="shared" si="2"/>
        <v>65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8</v>
      </c>
      <c r="L90">
        <f>ROUND(SUMIF(Councils!$C$6:$C$809,$B90,Councils!$K$6:$K$809),0)</f>
        <v>0</v>
      </c>
      <c r="M90">
        <f>ROUND(SUMIF(Councils!$C$6:$C$809,$B90,Councils!$L$6:$L$809),0)</f>
        <v>8</v>
      </c>
      <c r="N90" s="63">
        <f t="shared" si="3"/>
        <v>0.72727272727272729</v>
      </c>
    </row>
    <row r="91" spans="1:14">
      <c r="A91">
        <f t="shared" si="2"/>
        <v>82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3</v>
      </c>
      <c r="I91">
        <f>ROUND(SUMIF(Councils!$C$6:$C$809,$B91,Councils!$H$6:$H$809),0)</f>
        <v>0</v>
      </c>
      <c r="J91">
        <f>ROUND(SUMIF(Councils!$C$6:$C$809,$B91,Councils!$I$6:$I$809),0)</f>
        <v>3</v>
      </c>
      <c r="K91">
        <f>ROUND(SUMIF(Councils!$C$6:$C$809,$B91,Councils!$J$6:$J$809),0)</f>
        <v>13</v>
      </c>
      <c r="L91">
        <f>ROUND(SUMIF(Councils!$C$6:$C$809,$B91,Councils!$K$6:$K$809),0)</f>
        <v>0</v>
      </c>
      <c r="M91">
        <f>ROUND(SUMIF(Councils!$C$6:$C$809,$B91,Councils!$L$6:$L$809),0)</f>
        <v>13</v>
      </c>
      <c r="N91" s="63">
        <f t="shared" si="3"/>
        <v>0.65</v>
      </c>
    </row>
    <row r="92" spans="1:14">
      <c r="A92">
        <f t="shared" si="2"/>
        <v>107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1</v>
      </c>
      <c r="I92">
        <f>ROUND(SUMIF(Councils!$C$6:$C$809,$B92,Councils!$H$6:$H$809),0)</f>
        <v>0</v>
      </c>
      <c r="J92">
        <f>ROUND(SUMIF(Councils!$C$6:$C$809,$B92,Councils!$I$6:$I$809),0)</f>
        <v>1</v>
      </c>
      <c r="K92">
        <f>ROUND(SUMIF(Councils!$C$6:$C$809,$B92,Councils!$J$6:$J$809),0)</f>
        <v>6</v>
      </c>
      <c r="L92">
        <f>ROUND(SUMIF(Councils!$C$6:$C$809,$B92,Councils!$K$6:$K$809),0)</f>
        <v>0</v>
      </c>
      <c r="M92">
        <f>ROUND(SUMIF(Councils!$C$6:$C$809,$B92,Councils!$L$6:$L$809),0)</f>
        <v>6</v>
      </c>
      <c r="N92" s="63">
        <f t="shared" si="3"/>
        <v>0.54545454545454541</v>
      </c>
    </row>
    <row r="93" spans="1:14">
      <c r="A93">
        <f t="shared" si="2"/>
        <v>80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17</v>
      </c>
      <c r="L93">
        <f>ROUND(SUMIF(Councils!$C$6:$C$809,$B93,Councils!$K$6:$K$809),0)</f>
        <v>0</v>
      </c>
      <c r="M93">
        <f>ROUND(SUMIF(Councils!$C$6:$C$809,$B93,Councils!$L$6:$L$809),0)</f>
        <v>17</v>
      </c>
      <c r="N93" s="63">
        <f t="shared" si="3"/>
        <v>0.65384615384615385</v>
      </c>
    </row>
    <row r="94" spans="1:14">
      <c r="A94">
        <f t="shared" si="2"/>
        <v>3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0</v>
      </c>
      <c r="I94">
        <f>ROUND(SUMIF(Councils!$C$6:$C$809,$B94,Councils!$H$6:$H$809),0)</f>
        <v>0</v>
      </c>
      <c r="J94">
        <f>ROUND(SUMIF(Councils!$C$6:$C$809,$B94,Councils!$I$6:$I$809),0)</f>
        <v>0</v>
      </c>
      <c r="K94">
        <f>ROUND(SUMIF(Councils!$C$6:$C$809,$B94,Councils!$J$6:$J$809),0)</f>
        <v>35</v>
      </c>
      <c r="L94">
        <f>ROUND(SUMIF(Councils!$C$6:$C$809,$B94,Councils!$K$6:$K$809),0)</f>
        <v>0</v>
      </c>
      <c r="M94">
        <f>ROUND(SUMIF(Councils!$C$6:$C$809,$B94,Councils!$L$6:$L$809),0)</f>
        <v>35</v>
      </c>
      <c r="N94" s="63">
        <f t="shared" si="3"/>
        <v>1.75</v>
      </c>
    </row>
    <row r="95" spans="1:14">
      <c r="A95">
        <f t="shared" si="2"/>
        <v>140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4</v>
      </c>
      <c r="I95">
        <f>ROUND(SUMIF(Councils!$C$6:$C$809,$B95,Councils!$H$6:$H$809),0)</f>
        <v>0</v>
      </c>
      <c r="J95">
        <f>ROUND(SUMIF(Councils!$C$6:$C$809,$B95,Councils!$I$6:$I$809),0)</f>
        <v>4</v>
      </c>
      <c r="K95">
        <f>ROUND(SUMIF(Councils!$C$6:$C$809,$B95,Councils!$J$6:$J$809),0)</f>
        <v>8</v>
      </c>
      <c r="L95">
        <f>ROUND(SUMIF(Councils!$C$6:$C$809,$B95,Councils!$K$6:$K$809),0)</f>
        <v>0</v>
      </c>
      <c r="M95">
        <f>ROUND(SUMIF(Councils!$C$6:$C$809,$B95,Councils!$L$6:$L$809),0)</f>
        <v>8</v>
      </c>
      <c r="N95" s="63">
        <f t="shared" si="3"/>
        <v>0.34782608695652173</v>
      </c>
    </row>
    <row r="96" spans="1:14">
      <c r="A96">
        <f t="shared" si="2"/>
        <v>192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91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1</v>
      </c>
      <c r="I97">
        <f>ROUND(SUMIF(Councils!$C$6:$C$809,$B97,Councils!$H$6:$H$809),0)</f>
        <v>0</v>
      </c>
      <c r="J97">
        <f>ROUND(SUMIF(Councils!$C$6:$C$809,$B97,Councils!$I$6:$I$809),0)</f>
        <v>1</v>
      </c>
      <c r="K97">
        <f>ROUND(SUMIF(Councils!$C$6:$C$809,$B97,Councils!$J$6:$J$809),0)</f>
        <v>18</v>
      </c>
      <c r="L97">
        <f>ROUND(SUMIF(Councils!$C$6:$C$809,$B97,Councils!$K$6:$K$809),0)</f>
        <v>0</v>
      </c>
      <c r="M97">
        <f>ROUND(SUMIF(Councils!$C$6:$C$809,$B97,Councils!$L$6:$L$809),0)</f>
        <v>18</v>
      </c>
      <c r="N97" s="63">
        <f t="shared" si="3"/>
        <v>0.6</v>
      </c>
    </row>
    <row r="98" spans="1:14">
      <c r="A98">
        <f t="shared" si="2"/>
        <v>192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14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7</v>
      </c>
      <c r="I99">
        <f>ROUND(SUMIF(Councils!$C$6:$C$809,$B99,Councils!$H$6:$H$809),0)</f>
        <v>0</v>
      </c>
      <c r="J99">
        <f>ROUND(SUMIF(Councils!$C$6:$C$809,$B99,Councils!$I$6:$I$809),0)</f>
        <v>7</v>
      </c>
      <c r="K99">
        <f>ROUND(SUMIF(Councils!$C$6:$C$809,$B99,Councils!$J$6:$J$809),0)</f>
        <v>36</v>
      </c>
      <c r="L99">
        <f>ROUND(SUMIF(Councils!$C$6:$C$809,$B99,Councils!$K$6:$K$809),0)</f>
        <v>0</v>
      </c>
      <c r="M99">
        <f>ROUND(SUMIF(Councils!$C$6:$C$809,$B99,Councils!$L$6:$L$809),0)</f>
        <v>36</v>
      </c>
      <c r="N99" s="63">
        <f t="shared" si="3"/>
        <v>1.2857142857142858</v>
      </c>
    </row>
    <row r="100" spans="1:14">
      <c r="A100">
        <f t="shared" si="2"/>
        <v>8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1</v>
      </c>
      <c r="I100">
        <f>ROUND(SUMIF(Councils!$C$6:$C$809,$B100,Councils!$H$6:$H$809),0)</f>
        <v>0</v>
      </c>
      <c r="J100">
        <f>ROUND(SUMIF(Councils!$C$6:$C$809,$B100,Councils!$I$6:$I$809),0)</f>
        <v>1</v>
      </c>
      <c r="K100">
        <f>ROUND(SUMIF(Councils!$C$6:$C$809,$B100,Councils!$J$6:$J$809),0)</f>
        <v>47</v>
      </c>
      <c r="L100">
        <f>ROUND(SUMIF(Councils!$C$6:$C$809,$B100,Councils!$K$6:$K$809),0)</f>
        <v>0</v>
      </c>
      <c r="M100">
        <f>ROUND(SUMIF(Councils!$C$6:$C$809,$B100,Councils!$L$6:$L$809),0)</f>
        <v>47</v>
      </c>
      <c r="N100" s="63">
        <f t="shared" si="3"/>
        <v>1.6206896551724137</v>
      </c>
    </row>
    <row r="101" spans="1:14">
      <c r="A101">
        <f t="shared" si="2"/>
        <v>47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3</v>
      </c>
      <c r="I101">
        <f>ROUND(SUMIF(Councils!$C$6:$C$809,$B101,Councils!$H$6:$H$809),0)</f>
        <v>0</v>
      </c>
      <c r="J101">
        <f>ROUND(SUMIF(Councils!$C$6:$C$809,$B101,Councils!$I$6:$I$809),0)</f>
        <v>3</v>
      </c>
      <c r="K101">
        <f>ROUND(SUMIF(Councils!$C$6:$C$809,$B101,Councils!$J$6:$J$809),0)</f>
        <v>13</v>
      </c>
      <c r="L101">
        <f>ROUND(SUMIF(Councils!$C$6:$C$809,$B101,Councils!$K$6:$K$809),0)</f>
        <v>0</v>
      </c>
      <c r="M101">
        <f>ROUND(SUMIF(Councils!$C$6:$C$809,$B101,Councils!$L$6:$L$809),0)</f>
        <v>13</v>
      </c>
      <c r="N101" s="63">
        <f t="shared" si="3"/>
        <v>0.8666666666666667</v>
      </c>
    </row>
    <row r="102" spans="1:14">
      <c r="A102">
        <f t="shared" si="2"/>
        <v>98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1</v>
      </c>
      <c r="I102">
        <f>ROUND(SUMIF(Councils!$C$6:$C$809,$B102,Councils!$H$6:$H$809),0)</f>
        <v>0</v>
      </c>
      <c r="J102">
        <f>ROUND(SUMIF(Councils!$C$6:$C$809,$B102,Councils!$I$6:$I$809),0)</f>
        <v>1</v>
      </c>
      <c r="K102">
        <f>ROUND(SUMIF(Councils!$C$6:$C$809,$B102,Councils!$J$6:$J$809),0)</f>
        <v>16</v>
      </c>
      <c r="L102">
        <f>ROUND(SUMIF(Councils!$C$6:$C$809,$B102,Councils!$K$6:$K$809),0)</f>
        <v>0</v>
      </c>
      <c r="M102">
        <f>ROUND(SUMIF(Councils!$C$6:$C$809,$B102,Councils!$L$6:$L$809),0)</f>
        <v>16</v>
      </c>
      <c r="N102" s="63">
        <f t="shared" si="3"/>
        <v>0.59259259259259256</v>
      </c>
    </row>
    <row r="103" spans="1:14">
      <c r="A103">
        <f t="shared" si="2"/>
        <v>192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192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0</v>
      </c>
      <c r="G104">
        <f>ROUND(SUMIF(Councils!$C$6:$C$809,$B104,Councils!$F$6:$F$809)*0.7,0)</f>
        <v>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111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6</v>
      </c>
      <c r="I105">
        <f>ROUND(SUMIF(Councils!$C$6:$C$809,$B105,Councils!$H$6:$H$809),0)</f>
        <v>0</v>
      </c>
      <c r="J105">
        <f>ROUND(SUMIF(Councils!$C$6:$C$809,$B105,Councils!$I$6:$I$809),0)</f>
        <v>6</v>
      </c>
      <c r="K105">
        <f>ROUND(SUMIF(Councils!$C$6:$C$809,$B105,Councils!$J$6:$J$809),0)</f>
        <v>9</v>
      </c>
      <c r="L105">
        <f>ROUND(SUMIF(Councils!$C$6:$C$809,$B105,Councils!$K$6:$K$809),0)</f>
        <v>0</v>
      </c>
      <c r="M105">
        <f>ROUND(SUMIF(Councils!$C$6:$C$809,$B105,Councils!$L$6:$L$809),0)</f>
        <v>9</v>
      </c>
      <c r="N105" s="63">
        <f t="shared" si="3"/>
        <v>0.5</v>
      </c>
    </row>
    <row r="106" spans="1:14">
      <c r="A106">
        <f t="shared" si="2"/>
        <v>91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323</v>
      </c>
      <c r="G106">
        <f>ROUND(SUMIF(Councils!$C$6:$C$809,$B106,Councils!$F$6:$F$809)*0.7,0)</f>
        <v>15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9</v>
      </c>
      <c r="L106">
        <f>ROUND(SUMIF(Councils!$C$6:$C$809,$B106,Councils!$K$6:$K$809),0)</f>
        <v>0</v>
      </c>
      <c r="M106">
        <f>ROUND(SUMIF(Councils!$C$6:$C$809,$B106,Councils!$L$6:$L$809),0)</f>
        <v>9</v>
      </c>
      <c r="N106" s="63">
        <f t="shared" si="3"/>
        <v>0.6</v>
      </c>
    </row>
    <row r="107" spans="1:14">
      <c r="A107">
        <f t="shared" si="2"/>
        <v>17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1</v>
      </c>
      <c r="I107">
        <f>ROUND(SUMIF(Councils!$C$6:$C$809,$B107,Councils!$H$6:$H$809),0)</f>
        <v>0</v>
      </c>
      <c r="J107">
        <f>ROUND(SUMIF(Councils!$C$6:$C$809,$B107,Councils!$I$6:$I$809),0)</f>
        <v>1</v>
      </c>
      <c r="K107">
        <f>ROUND(SUMIF(Councils!$C$6:$C$809,$B107,Councils!$J$6:$J$809),0)</f>
        <v>25</v>
      </c>
      <c r="L107">
        <f>ROUND(SUMIF(Councils!$C$6:$C$809,$B107,Councils!$K$6:$K$809),0)</f>
        <v>0</v>
      </c>
      <c r="M107">
        <f>ROUND(SUMIF(Councils!$C$6:$C$809,$B107,Councils!$L$6:$L$809),0)</f>
        <v>25</v>
      </c>
      <c r="N107" s="63">
        <f t="shared" si="3"/>
        <v>1.25</v>
      </c>
    </row>
    <row r="108" spans="1:14">
      <c r="A108">
        <f t="shared" si="2"/>
        <v>184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1</v>
      </c>
      <c r="L108">
        <f>ROUND(SUMIF(Councils!$C$6:$C$809,$B108,Councils!$K$6:$K$809),0)</f>
        <v>0</v>
      </c>
      <c r="M108">
        <f>ROUND(SUMIF(Councils!$C$6:$C$809,$B108,Councils!$L$6:$L$809),0)</f>
        <v>1</v>
      </c>
      <c r="N108" s="63">
        <f t="shared" si="3"/>
        <v>7.1428571428571425E-2</v>
      </c>
    </row>
    <row r="109" spans="1:14">
      <c r="A109">
        <f t="shared" si="2"/>
        <v>192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0</v>
      </c>
      <c r="G109">
        <f>ROUND(SUMIF(Councils!$C$6:$C$809,$B109,Councils!$F$6:$F$809)*0.7,0)</f>
        <v>0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160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4</v>
      </c>
      <c r="L110">
        <f>ROUND(SUMIF(Councils!$C$6:$C$809,$B110,Councils!$K$6:$K$809),0)</f>
        <v>0</v>
      </c>
      <c r="M110">
        <f>ROUND(SUMIF(Councils!$C$6:$C$809,$B110,Councils!$L$6:$L$809),0)</f>
        <v>4</v>
      </c>
      <c r="N110" s="63">
        <f t="shared" si="3"/>
        <v>0.26666666666666666</v>
      </c>
    </row>
    <row r="111" spans="1:14">
      <c r="A111">
        <f t="shared" si="2"/>
        <v>20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2</v>
      </c>
      <c r="I111">
        <f>ROUND(SUMIF(Councils!$C$6:$C$809,$B111,Councils!$H$6:$H$809),0)</f>
        <v>0</v>
      </c>
      <c r="J111">
        <f>ROUND(SUMIF(Councils!$C$6:$C$809,$B111,Councils!$I$6:$I$809),0)</f>
        <v>2</v>
      </c>
      <c r="K111">
        <f>ROUND(SUMIF(Councils!$C$6:$C$809,$B111,Councils!$J$6:$J$809),0)</f>
        <v>27</v>
      </c>
      <c r="L111">
        <f>ROUND(SUMIF(Councils!$C$6:$C$809,$B111,Councils!$K$6:$K$809),0)</f>
        <v>0</v>
      </c>
      <c r="M111">
        <f>ROUND(SUMIF(Councils!$C$6:$C$809,$B111,Councils!$L$6:$L$809),0)</f>
        <v>27</v>
      </c>
      <c r="N111" s="63">
        <f t="shared" si="3"/>
        <v>1.2272727272727273</v>
      </c>
    </row>
    <row r="112" spans="1:14">
      <c r="A112">
        <f t="shared" si="2"/>
        <v>17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6</v>
      </c>
      <c r="I112">
        <f>ROUND(SUMIF(Councils!$C$6:$C$809,$B112,Councils!$H$6:$H$809),0)</f>
        <v>0</v>
      </c>
      <c r="J112">
        <f>ROUND(SUMIF(Councils!$C$6:$C$809,$B112,Councils!$I$6:$I$809),0)</f>
        <v>6</v>
      </c>
      <c r="K112">
        <f>ROUND(SUMIF(Councils!$C$6:$C$809,$B112,Councils!$J$6:$J$809),0)</f>
        <v>20</v>
      </c>
      <c r="L112">
        <f>ROUND(SUMIF(Councils!$C$6:$C$809,$B112,Councils!$K$6:$K$809),0)</f>
        <v>0</v>
      </c>
      <c r="M112">
        <f>ROUND(SUMIF(Councils!$C$6:$C$809,$B112,Councils!$L$6:$L$809),0)</f>
        <v>20</v>
      </c>
      <c r="N112" s="63">
        <f t="shared" si="3"/>
        <v>1.25</v>
      </c>
    </row>
    <row r="113" spans="1:14">
      <c r="A113">
        <f t="shared" si="2"/>
        <v>2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4</v>
      </c>
      <c r="I113">
        <f>ROUND(SUMIF(Councils!$C$6:$C$809,$B113,Councils!$H$6:$H$809),0)</f>
        <v>0</v>
      </c>
      <c r="J113">
        <f>ROUND(SUMIF(Councils!$C$6:$C$809,$B113,Councils!$I$6:$I$809),0)</f>
        <v>4</v>
      </c>
      <c r="K113">
        <f>ROUND(SUMIF(Councils!$C$6:$C$809,$B113,Councils!$J$6:$J$809),0)</f>
        <v>29</v>
      </c>
      <c r="L113">
        <f>ROUND(SUMIF(Councils!$C$6:$C$809,$B113,Councils!$K$6:$K$809),0)</f>
        <v>0</v>
      </c>
      <c r="M113">
        <f>ROUND(SUMIF(Councils!$C$6:$C$809,$B113,Councils!$L$6:$L$809),0)</f>
        <v>29</v>
      </c>
      <c r="N113" s="63">
        <f t="shared" si="3"/>
        <v>1.8125</v>
      </c>
    </row>
    <row r="114" spans="1:14">
      <c r="A114">
        <f t="shared" si="2"/>
        <v>19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8</v>
      </c>
      <c r="I114">
        <f>ROUND(SUMIF(Councils!$C$6:$C$809,$B114,Councils!$H$6:$H$809),0)</f>
        <v>0</v>
      </c>
      <c r="J114">
        <f>ROUND(SUMIF(Councils!$C$6:$C$809,$B114,Councils!$I$6:$I$809),0)</f>
        <v>8</v>
      </c>
      <c r="K114">
        <f>ROUND(SUMIF(Councils!$C$6:$C$809,$B114,Councils!$J$6:$J$809),0)</f>
        <v>37</v>
      </c>
      <c r="L114">
        <f>ROUND(SUMIF(Councils!$C$6:$C$809,$B114,Councils!$K$6:$K$809),0)</f>
        <v>0</v>
      </c>
      <c r="M114">
        <f>ROUND(SUMIF(Councils!$C$6:$C$809,$B114,Councils!$L$6:$L$809),0)</f>
        <v>37</v>
      </c>
      <c r="N114" s="63">
        <f t="shared" si="3"/>
        <v>1.2333333333333334</v>
      </c>
    </row>
    <row r="115" spans="1:14">
      <c r="A115">
        <f t="shared" si="2"/>
        <v>6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11</v>
      </c>
      <c r="I115">
        <f>ROUND(SUMIF(Councils!$C$6:$C$809,$B115,Councils!$H$6:$H$809),0)</f>
        <v>0</v>
      </c>
      <c r="J115">
        <f>ROUND(SUMIF(Councils!$C$6:$C$809,$B115,Councils!$I$6:$I$809),0)</f>
        <v>11</v>
      </c>
      <c r="K115">
        <f>ROUND(SUMIF(Councils!$C$6:$C$809,$B115,Councils!$J$6:$J$809),0)</f>
        <v>64</v>
      </c>
      <c r="L115">
        <f>ROUND(SUMIF(Councils!$C$6:$C$809,$B115,Councils!$K$6:$K$809),0)</f>
        <v>0</v>
      </c>
      <c r="M115">
        <f>ROUND(SUMIF(Councils!$C$6:$C$809,$B115,Councils!$L$6:$L$809),0)</f>
        <v>64</v>
      </c>
      <c r="N115" s="63">
        <f t="shared" si="3"/>
        <v>1.641025641025641</v>
      </c>
    </row>
    <row r="116" spans="1:14">
      <c r="A116">
        <f t="shared" si="2"/>
        <v>51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5</v>
      </c>
      <c r="I116">
        <f>ROUND(SUMIF(Councils!$C$6:$C$809,$B116,Councils!$H$6:$H$809),0)</f>
        <v>0</v>
      </c>
      <c r="J116">
        <f>ROUND(SUMIF(Councils!$C$6:$C$809,$B116,Councils!$I$6:$I$809),0)</f>
        <v>5</v>
      </c>
      <c r="K116">
        <f>ROUND(SUMIF(Councils!$C$6:$C$809,$B116,Councils!$J$6:$J$809),0)</f>
        <v>17</v>
      </c>
      <c r="L116">
        <f>ROUND(SUMIF(Councils!$C$6:$C$809,$B116,Councils!$K$6:$K$809),0)</f>
        <v>0</v>
      </c>
      <c r="M116">
        <f>ROUND(SUMIF(Councils!$C$6:$C$809,$B116,Councils!$L$6:$L$809),0)</f>
        <v>17</v>
      </c>
      <c r="N116" s="63">
        <f t="shared" si="3"/>
        <v>0.85</v>
      </c>
    </row>
    <row r="117" spans="1:14">
      <c r="A117">
        <f t="shared" si="2"/>
        <v>65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2</v>
      </c>
      <c r="I117">
        <f>ROUND(SUMIF(Councils!$C$6:$C$809,$B117,Councils!$H$6:$H$809),0)</f>
        <v>0</v>
      </c>
      <c r="J117">
        <f>ROUND(SUMIF(Councils!$C$6:$C$809,$B117,Councils!$I$6:$I$809),0)</f>
        <v>2</v>
      </c>
      <c r="K117">
        <f>ROUND(SUMIF(Councils!$C$6:$C$809,$B117,Councils!$J$6:$J$809),0)</f>
        <v>24</v>
      </c>
      <c r="L117">
        <f>ROUND(SUMIF(Councils!$C$6:$C$809,$B117,Councils!$K$6:$K$809),0)</f>
        <v>0</v>
      </c>
      <c r="M117">
        <f>ROUND(SUMIF(Councils!$C$6:$C$809,$B117,Councils!$L$6:$L$809),0)</f>
        <v>24</v>
      </c>
      <c r="N117" s="63">
        <f t="shared" si="3"/>
        <v>0.72727272727272729</v>
      </c>
    </row>
    <row r="118" spans="1:14">
      <c r="A118">
        <f t="shared" si="2"/>
        <v>132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3</v>
      </c>
      <c r="I118">
        <f>ROUND(SUMIF(Councils!$C$6:$C$809,$B118,Councils!$H$6:$H$809),0)</f>
        <v>0</v>
      </c>
      <c r="J118">
        <f>ROUND(SUMIF(Councils!$C$6:$C$809,$B118,Councils!$I$6:$I$809),0)</f>
        <v>3</v>
      </c>
      <c r="K118">
        <f>ROUND(SUMIF(Councils!$C$6:$C$809,$B118,Councils!$J$6:$J$809),0)</f>
        <v>4</v>
      </c>
      <c r="L118">
        <f>ROUND(SUMIF(Councils!$C$6:$C$809,$B118,Councils!$K$6:$K$809),0)</f>
        <v>0</v>
      </c>
      <c r="M118">
        <f>ROUND(SUMIF(Councils!$C$6:$C$809,$B118,Councils!$L$6:$L$809),0)</f>
        <v>4</v>
      </c>
      <c r="N118" s="63">
        <f t="shared" si="3"/>
        <v>0.36363636363636365</v>
      </c>
    </row>
    <row r="119" spans="1:14">
      <c r="A119">
        <f t="shared" si="2"/>
        <v>141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4</v>
      </c>
      <c r="I119">
        <f>ROUND(SUMIF(Councils!$C$6:$C$809,$B119,Councils!$H$6:$H$809),0)</f>
        <v>0</v>
      </c>
      <c r="J119">
        <f>ROUND(SUMIF(Councils!$C$6:$C$809,$B119,Councils!$I$6:$I$809),0)</f>
        <v>4</v>
      </c>
      <c r="K119">
        <f>ROUND(SUMIF(Councils!$C$6:$C$809,$B119,Councils!$J$6:$J$809),0)</f>
        <v>4</v>
      </c>
      <c r="L119">
        <f>ROUND(SUMIF(Councils!$C$6:$C$809,$B119,Councils!$K$6:$K$809),0)</f>
        <v>0</v>
      </c>
      <c r="M119">
        <f>ROUND(SUMIF(Councils!$C$6:$C$809,$B119,Councils!$L$6:$L$809),0)</f>
        <v>4</v>
      </c>
      <c r="N119" s="63">
        <f t="shared" si="3"/>
        <v>0.33333333333333331</v>
      </c>
    </row>
    <row r="120" spans="1:14">
      <c r="A120">
        <f t="shared" si="2"/>
        <v>89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3</v>
      </c>
      <c r="I120">
        <f>ROUND(SUMIF(Councils!$C$6:$C$809,$B120,Councils!$H$6:$H$809),0)</f>
        <v>0</v>
      </c>
      <c r="J120">
        <f>ROUND(SUMIF(Councils!$C$6:$C$809,$B120,Councils!$I$6:$I$809),0)</f>
        <v>3</v>
      </c>
      <c r="K120">
        <f>ROUND(SUMIF(Councils!$C$6:$C$809,$B120,Councils!$J$6:$J$809),0)</f>
        <v>11</v>
      </c>
      <c r="L120">
        <f>ROUND(SUMIF(Councils!$C$6:$C$809,$B120,Councils!$K$6:$K$809),0)</f>
        <v>0</v>
      </c>
      <c r="M120">
        <f>ROUND(SUMIF(Councils!$C$6:$C$809,$B120,Councils!$L$6:$L$809),0)</f>
        <v>11</v>
      </c>
      <c r="N120" s="63">
        <f t="shared" si="3"/>
        <v>0.61111111111111116</v>
      </c>
    </row>
    <row r="121" spans="1:14">
      <c r="A121">
        <f t="shared" si="2"/>
        <v>119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8</v>
      </c>
      <c r="I121">
        <f>ROUND(SUMIF(Councils!$C$6:$C$809,$B121,Councils!$H$6:$H$809),0)</f>
        <v>0</v>
      </c>
      <c r="J121">
        <f>ROUND(SUMIF(Councils!$C$6:$C$809,$B121,Councils!$I$6:$I$809),0)</f>
        <v>8</v>
      </c>
      <c r="K121">
        <f>ROUND(SUMIF(Councils!$C$6:$C$809,$B121,Councils!$J$6:$J$809),0)</f>
        <v>12</v>
      </c>
      <c r="L121">
        <f>ROUND(SUMIF(Councils!$C$6:$C$809,$B121,Councils!$K$6:$K$809),0)</f>
        <v>0</v>
      </c>
      <c r="M121">
        <f>ROUND(SUMIF(Councils!$C$6:$C$809,$B121,Councils!$L$6:$L$809),0)</f>
        <v>12</v>
      </c>
      <c r="N121" s="63">
        <f t="shared" si="3"/>
        <v>0.44444444444444442</v>
      </c>
    </row>
    <row r="122" spans="1:14">
      <c r="A122">
        <f t="shared" si="2"/>
        <v>46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2</v>
      </c>
      <c r="I122">
        <f>ROUND(SUMIF(Councils!$C$6:$C$809,$B122,Councils!$H$6:$H$809),0)</f>
        <v>0</v>
      </c>
      <c r="J122">
        <f>ROUND(SUMIF(Councils!$C$6:$C$809,$B122,Councils!$I$6:$I$809),0)</f>
        <v>2</v>
      </c>
      <c r="K122">
        <f>ROUND(SUMIF(Councils!$C$6:$C$809,$B122,Councils!$J$6:$J$809),0)</f>
        <v>15</v>
      </c>
      <c r="L122">
        <f>ROUND(SUMIF(Councils!$C$6:$C$809,$B122,Councils!$K$6:$K$809),0)</f>
        <v>0</v>
      </c>
      <c r="M122">
        <f>ROUND(SUMIF(Councils!$C$6:$C$809,$B122,Councils!$L$6:$L$809),0)</f>
        <v>15</v>
      </c>
      <c r="N122" s="63">
        <f t="shared" si="3"/>
        <v>0.88235294117647056</v>
      </c>
    </row>
    <row r="123" spans="1:14">
      <c r="A123">
        <f t="shared" si="2"/>
        <v>11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5</v>
      </c>
      <c r="I123">
        <f>ROUND(SUMIF(Councils!$C$6:$C$809,$B123,Councils!$H$6:$H$809),0)</f>
        <v>0</v>
      </c>
      <c r="J123">
        <f>ROUND(SUMIF(Councils!$C$6:$C$809,$B123,Councils!$I$6:$I$809),0)</f>
        <v>5</v>
      </c>
      <c r="K123">
        <f>ROUND(SUMIF(Councils!$C$6:$C$809,$B123,Councils!$J$6:$J$809),0)</f>
        <v>48</v>
      </c>
      <c r="L123">
        <f>ROUND(SUMIF(Councils!$C$6:$C$809,$B123,Councils!$K$6:$K$809),0)</f>
        <v>0</v>
      </c>
      <c r="M123">
        <f>ROUND(SUMIF(Councils!$C$6:$C$809,$B123,Councils!$L$6:$L$809),0)</f>
        <v>48</v>
      </c>
      <c r="N123" s="63">
        <f t="shared" si="3"/>
        <v>1.5</v>
      </c>
    </row>
    <row r="124" spans="1:14">
      <c r="A124">
        <f t="shared" si="2"/>
        <v>192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156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1</v>
      </c>
      <c r="I125">
        <f>ROUND(SUMIF(Councils!$C$6:$C$809,$B125,Councils!$H$6:$H$809),0)</f>
        <v>0</v>
      </c>
      <c r="J125">
        <f>ROUND(SUMIF(Councils!$C$6:$C$809,$B125,Councils!$I$6:$I$809),0)</f>
        <v>1</v>
      </c>
      <c r="K125">
        <f>ROUND(SUMIF(Councils!$C$6:$C$809,$B125,Councils!$J$6:$J$809),0)</f>
        <v>5</v>
      </c>
      <c r="L125">
        <f>ROUND(SUMIF(Councils!$C$6:$C$809,$B125,Councils!$K$6:$K$809),0)</f>
        <v>0</v>
      </c>
      <c r="M125">
        <f>ROUND(SUMIF(Councils!$C$6:$C$809,$B125,Councils!$L$6:$L$809),0)</f>
        <v>5</v>
      </c>
      <c r="N125" s="63">
        <f t="shared" si="3"/>
        <v>0.27777777777777779</v>
      </c>
    </row>
    <row r="126" spans="1:14">
      <c r="A126">
        <f t="shared" si="2"/>
        <v>30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2</v>
      </c>
      <c r="I126">
        <f>ROUND(SUMIF(Councils!$C$6:$C$809,$B126,Councils!$H$6:$H$809),0)</f>
        <v>0</v>
      </c>
      <c r="J126">
        <f>ROUND(SUMIF(Councils!$C$6:$C$809,$B126,Councils!$I$6:$I$809),0)</f>
        <v>2</v>
      </c>
      <c r="K126">
        <f>ROUND(SUMIF(Councils!$C$6:$C$809,$B126,Councils!$J$6:$J$809),0)</f>
        <v>26</v>
      </c>
      <c r="L126">
        <f>ROUND(SUMIF(Councils!$C$6:$C$809,$B126,Councils!$K$6:$K$809),0)</f>
        <v>0</v>
      </c>
      <c r="M126">
        <f>ROUND(SUMIF(Councils!$C$6:$C$809,$B126,Councils!$L$6:$L$809),0)</f>
        <v>26</v>
      </c>
      <c r="N126" s="63">
        <f t="shared" si="3"/>
        <v>1.1304347826086956</v>
      </c>
    </row>
    <row r="127" spans="1:14">
      <c r="A127">
        <f t="shared" si="2"/>
        <v>35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14</v>
      </c>
      <c r="L127">
        <f>ROUND(SUMIF(Councils!$C$6:$C$809,$B127,Councils!$K$6:$K$809),0)</f>
        <v>0</v>
      </c>
      <c r="M127">
        <f>ROUND(SUMIF(Councils!$C$6:$C$809,$B127,Councils!$L$6:$L$809),0)</f>
        <v>14</v>
      </c>
      <c r="N127" s="63">
        <f t="shared" si="3"/>
        <v>1</v>
      </c>
    </row>
    <row r="128" spans="1:14">
      <c r="A128">
        <f t="shared" si="2"/>
        <v>192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170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3</v>
      </c>
      <c r="L129">
        <f>ROUND(SUMIF(Councils!$C$6:$C$809,$B129,Councils!$K$6:$K$809),0)</f>
        <v>0</v>
      </c>
      <c r="M129">
        <f>ROUND(SUMIF(Councils!$C$6:$C$809,$B129,Councils!$L$6:$L$809),0)</f>
        <v>3</v>
      </c>
      <c r="N129" s="63">
        <f t="shared" si="3"/>
        <v>0.2</v>
      </c>
    </row>
    <row r="130" spans="1:14">
      <c r="A130">
        <f t="shared" ref="A130:A193" si="4">RANK(N130,$N$2:$N$222,0)</f>
        <v>102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0</v>
      </c>
      <c r="I130">
        <f>ROUND(SUMIF(Councils!$C$6:$C$809,$B130,Councils!$H$6:$H$809),0)</f>
        <v>0</v>
      </c>
      <c r="J130">
        <f>ROUND(SUMIF(Councils!$C$6:$C$809,$B130,Councils!$I$6:$I$809),0)</f>
        <v>0</v>
      </c>
      <c r="K130">
        <f>ROUND(SUMIF(Councils!$C$6:$C$809,$B130,Councils!$J$6:$J$809),0)</f>
        <v>8</v>
      </c>
      <c r="L130">
        <f>ROUND(SUMIF(Councils!$C$6:$C$809,$B130,Councils!$K$6:$K$809),0)</f>
        <v>0</v>
      </c>
      <c r="M130">
        <f>ROUND(SUMIF(Councils!$C$6:$C$809,$B130,Councils!$L$6:$L$809),0)</f>
        <v>8</v>
      </c>
      <c r="N130" s="63">
        <f t="shared" ref="N130:N193" si="5">IFERROR(M130/G130,0)</f>
        <v>0.5714285714285714</v>
      </c>
    </row>
    <row r="131" spans="1:14">
      <c r="A131">
        <f t="shared" si="4"/>
        <v>157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1</v>
      </c>
      <c r="I131">
        <f>ROUND(SUMIF(Councils!$C$6:$C$809,$B131,Councils!$H$6:$H$809),0)</f>
        <v>0</v>
      </c>
      <c r="J131">
        <f>ROUND(SUMIF(Councils!$C$6:$C$809,$B131,Councils!$I$6:$I$809),0)</f>
        <v>1</v>
      </c>
      <c r="K131">
        <f>ROUND(SUMIF(Councils!$C$6:$C$809,$B131,Councils!$J$6:$J$809),0)</f>
        <v>6</v>
      </c>
      <c r="L131">
        <f>ROUND(SUMIF(Councils!$C$6:$C$809,$B131,Councils!$K$6:$K$809),0)</f>
        <v>0</v>
      </c>
      <c r="M131">
        <f>ROUND(SUMIF(Councils!$C$6:$C$809,$B131,Councils!$L$6:$L$809),0)</f>
        <v>6</v>
      </c>
      <c r="N131" s="63">
        <f t="shared" si="5"/>
        <v>0.27272727272727271</v>
      </c>
    </row>
    <row r="132" spans="1:14">
      <c r="A132">
        <f t="shared" si="4"/>
        <v>120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7</v>
      </c>
      <c r="L132">
        <f>ROUND(SUMIF(Councils!$C$6:$C$809,$B132,Councils!$K$6:$K$809),0)</f>
        <v>0</v>
      </c>
      <c r="M132">
        <f>ROUND(SUMIF(Councils!$C$6:$C$809,$B132,Councils!$L$6:$L$809),0)</f>
        <v>7</v>
      </c>
      <c r="N132" s="63">
        <f t="shared" si="5"/>
        <v>0.4375</v>
      </c>
    </row>
    <row r="133" spans="1:14">
      <c r="A133">
        <f t="shared" si="4"/>
        <v>141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2</v>
      </c>
      <c r="I133">
        <f>ROUND(SUMIF(Councils!$C$6:$C$809,$B133,Councils!$H$6:$H$809),0)</f>
        <v>0</v>
      </c>
      <c r="J133">
        <f>ROUND(SUMIF(Councils!$C$6:$C$809,$B133,Councils!$I$6:$I$809),0)</f>
        <v>2</v>
      </c>
      <c r="K133">
        <f>ROUND(SUMIF(Councils!$C$6:$C$809,$B133,Councils!$J$6:$J$809),0)</f>
        <v>5</v>
      </c>
      <c r="L133">
        <f>ROUND(SUMIF(Councils!$C$6:$C$809,$B133,Councils!$K$6:$K$809),0)</f>
        <v>0</v>
      </c>
      <c r="M133">
        <f>ROUND(SUMIF(Councils!$C$6:$C$809,$B133,Councils!$L$6:$L$809),0)</f>
        <v>5</v>
      </c>
      <c r="N133" s="63">
        <f t="shared" si="5"/>
        <v>0.33333333333333331</v>
      </c>
    </row>
    <row r="134" spans="1:14">
      <c r="A134">
        <f t="shared" si="4"/>
        <v>132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1</v>
      </c>
      <c r="I134">
        <f>ROUND(SUMIF(Councils!$C$6:$C$809,$B134,Councils!$H$6:$H$809),0)</f>
        <v>0</v>
      </c>
      <c r="J134">
        <f>ROUND(SUMIF(Councils!$C$6:$C$809,$B134,Councils!$I$6:$I$809),0)</f>
        <v>1</v>
      </c>
      <c r="K134">
        <f>ROUND(SUMIF(Councils!$C$6:$C$809,$B134,Councils!$J$6:$J$809),0)</f>
        <v>4</v>
      </c>
      <c r="L134">
        <f>ROUND(SUMIF(Councils!$C$6:$C$809,$B134,Councils!$K$6:$K$809),0)</f>
        <v>0</v>
      </c>
      <c r="M134">
        <f>ROUND(SUMIF(Councils!$C$6:$C$809,$B134,Councils!$L$6:$L$809),0)</f>
        <v>4</v>
      </c>
      <c r="N134" s="63">
        <f t="shared" si="5"/>
        <v>0.36363636363636365</v>
      </c>
    </row>
    <row r="135" spans="1:14">
      <c r="A135">
        <f t="shared" si="4"/>
        <v>127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6</v>
      </c>
      <c r="I135">
        <f>ROUND(SUMIF(Councils!$C$6:$C$809,$B135,Councils!$H$6:$H$809),0)</f>
        <v>0</v>
      </c>
      <c r="J135">
        <f>ROUND(SUMIF(Councils!$C$6:$C$809,$B135,Councils!$I$6:$I$809),0)</f>
        <v>6</v>
      </c>
      <c r="K135">
        <f>ROUND(SUMIF(Councils!$C$6:$C$809,$B135,Councils!$J$6:$J$809),0)</f>
        <v>7</v>
      </c>
      <c r="L135">
        <f>ROUND(SUMIF(Councils!$C$6:$C$809,$B135,Councils!$K$6:$K$809),0)</f>
        <v>0</v>
      </c>
      <c r="M135">
        <f>ROUND(SUMIF(Councils!$C$6:$C$809,$B135,Councils!$L$6:$L$809),0)</f>
        <v>7</v>
      </c>
      <c r="N135" s="63">
        <f t="shared" si="5"/>
        <v>0.3888888888888889</v>
      </c>
    </row>
    <row r="136" spans="1:14">
      <c r="A136">
        <f t="shared" si="4"/>
        <v>121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2</v>
      </c>
      <c r="I136">
        <f>ROUND(SUMIF(Councils!$C$6:$C$809,$B136,Councils!$H$6:$H$809),0)</f>
        <v>0</v>
      </c>
      <c r="J136">
        <f>ROUND(SUMIF(Councils!$C$6:$C$809,$B136,Councils!$I$6:$I$809),0)</f>
        <v>2</v>
      </c>
      <c r="K136">
        <f>ROUND(SUMIF(Councils!$C$6:$C$809,$B136,Councils!$J$6:$J$809),0)</f>
        <v>3</v>
      </c>
      <c r="L136">
        <f>ROUND(SUMIF(Councils!$C$6:$C$809,$B136,Councils!$K$6:$K$809),0)</f>
        <v>0</v>
      </c>
      <c r="M136">
        <f>ROUND(SUMIF(Councils!$C$6:$C$809,$B136,Councils!$L$6:$L$809),0)</f>
        <v>3</v>
      </c>
      <c r="N136" s="63">
        <f t="shared" si="5"/>
        <v>0.42857142857142855</v>
      </c>
    </row>
    <row r="137" spans="1:14">
      <c r="A137">
        <f t="shared" si="4"/>
        <v>192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0</v>
      </c>
      <c r="G137">
        <f>ROUND(SUMIF(Councils!$C$6:$C$809,$B137,Councils!$F$6:$F$809)*0.7,0)</f>
        <v>0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105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14</v>
      </c>
      <c r="L138">
        <f>ROUND(SUMIF(Councils!$C$6:$C$809,$B138,Councils!$K$6:$K$809),0)</f>
        <v>0</v>
      </c>
      <c r="M138">
        <f>ROUND(SUMIF(Councils!$C$6:$C$809,$B138,Councils!$L$6:$L$809),0)</f>
        <v>14</v>
      </c>
      <c r="N138" s="63">
        <f t="shared" si="5"/>
        <v>0.56000000000000005</v>
      </c>
    </row>
    <row r="139" spans="1:14">
      <c r="A139">
        <f t="shared" si="4"/>
        <v>42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6</v>
      </c>
      <c r="I139">
        <f>ROUND(SUMIF(Councils!$C$6:$C$809,$B139,Councils!$H$6:$H$809),0)</f>
        <v>0</v>
      </c>
      <c r="J139">
        <f>ROUND(SUMIF(Councils!$C$6:$C$809,$B139,Councils!$I$6:$I$809),0)</f>
        <v>6</v>
      </c>
      <c r="K139">
        <f>ROUND(SUMIF(Councils!$C$6:$C$809,$B139,Councils!$J$6:$J$809),0)</f>
        <v>18</v>
      </c>
      <c r="L139">
        <f>ROUND(SUMIF(Councils!$C$6:$C$809,$B139,Councils!$K$6:$K$809),0)</f>
        <v>0</v>
      </c>
      <c r="M139">
        <f>ROUND(SUMIF(Councils!$C$6:$C$809,$B139,Councils!$L$6:$L$809),0)</f>
        <v>18</v>
      </c>
      <c r="N139" s="63">
        <f t="shared" si="5"/>
        <v>0.94736842105263153</v>
      </c>
    </row>
    <row r="140" spans="1:14">
      <c r="A140">
        <f t="shared" si="4"/>
        <v>141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9</v>
      </c>
      <c r="L140">
        <f>ROUND(SUMIF(Councils!$C$6:$C$809,$B140,Councils!$K$6:$K$809),0)</f>
        <v>0</v>
      </c>
      <c r="M140">
        <f>ROUND(SUMIF(Councils!$C$6:$C$809,$B140,Councils!$L$6:$L$809),0)</f>
        <v>9</v>
      </c>
      <c r="N140" s="63">
        <f t="shared" si="5"/>
        <v>0.33333333333333331</v>
      </c>
    </row>
    <row r="141" spans="1:14">
      <c r="A141">
        <f t="shared" si="4"/>
        <v>192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179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64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3</v>
      </c>
      <c r="I143">
        <f>ROUND(SUMIF(Councils!$C$6:$C$809,$B143,Councils!$H$6:$H$809),0)</f>
        <v>0</v>
      </c>
      <c r="J143">
        <f>ROUND(SUMIF(Councils!$C$6:$C$809,$B143,Councils!$I$6:$I$809),0)</f>
        <v>3</v>
      </c>
      <c r="K143">
        <f>ROUND(SUMIF(Councils!$C$6:$C$809,$B143,Councils!$J$6:$J$809),0)</f>
        <v>26</v>
      </c>
      <c r="L143">
        <f>ROUND(SUMIF(Councils!$C$6:$C$809,$B143,Councils!$K$6:$K$809),0)</f>
        <v>0</v>
      </c>
      <c r="M143">
        <f>ROUND(SUMIF(Councils!$C$6:$C$809,$B143,Councils!$L$6:$L$809),0)</f>
        <v>26</v>
      </c>
      <c r="N143" s="63">
        <f t="shared" si="5"/>
        <v>0.74285714285714288</v>
      </c>
    </row>
    <row r="144" spans="1:14">
      <c r="A144">
        <f t="shared" si="4"/>
        <v>85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2</v>
      </c>
      <c r="I144">
        <f>ROUND(SUMIF(Councils!$C$6:$C$809,$B144,Councils!$H$6:$H$809),0)</f>
        <v>0</v>
      </c>
      <c r="J144">
        <f>ROUND(SUMIF(Councils!$C$6:$C$809,$B144,Councils!$I$6:$I$809),0)</f>
        <v>2</v>
      </c>
      <c r="K144">
        <f>ROUND(SUMIF(Councils!$C$6:$C$809,$B144,Councils!$J$6:$J$809),0)</f>
        <v>14</v>
      </c>
      <c r="L144">
        <f>ROUND(SUMIF(Councils!$C$6:$C$809,$B144,Councils!$K$6:$K$809),0)</f>
        <v>0</v>
      </c>
      <c r="M144">
        <f>ROUND(SUMIF(Councils!$C$6:$C$809,$B144,Councils!$L$6:$L$809),0)</f>
        <v>14</v>
      </c>
      <c r="N144" s="63">
        <f t="shared" si="5"/>
        <v>0.63636363636363635</v>
      </c>
    </row>
    <row r="145" spans="1:14">
      <c r="A145">
        <f t="shared" si="4"/>
        <v>125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457</v>
      </c>
      <c r="G145">
        <f>ROUND(SUMIF(Councils!$C$6:$C$809,$B145,Councils!$F$6:$F$809)*0.7,0)</f>
        <v>20</v>
      </c>
      <c r="H145">
        <f>ROUND(SUMIF(Councils!$C$6:$C$809,$B145,Councils!$G$6:$G$809),0)</f>
        <v>3</v>
      </c>
      <c r="I145">
        <f>ROUND(SUMIF(Councils!$C$6:$C$809,$B145,Councils!$H$6:$H$809),0)</f>
        <v>0</v>
      </c>
      <c r="J145">
        <f>ROUND(SUMIF(Councils!$C$6:$C$809,$B145,Councils!$I$6:$I$809),0)</f>
        <v>3</v>
      </c>
      <c r="K145">
        <f>ROUND(SUMIF(Councils!$C$6:$C$809,$B145,Councils!$J$6:$J$809),0)</f>
        <v>8</v>
      </c>
      <c r="L145">
        <f>ROUND(SUMIF(Councils!$C$6:$C$809,$B145,Councils!$K$6:$K$809),0)</f>
        <v>0</v>
      </c>
      <c r="M145">
        <f>ROUND(SUMIF(Councils!$C$6:$C$809,$B145,Councils!$L$6:$L$809),0)</f>
        <v>8</v>
      </c>
      <c r="N145" s="63">
        <f t="shared" si="5"/>
        <v>0.4</v>
      </c>
    </row>
    <row r="146" spans="1:14">
      <c r="A146">
        <f t="shared" si="4"/>
        <v>170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1</v>
      </c>
      <c r="I146">
        <f>ROUND(SUMIF(Councils!$C$6:$C$809,$B146,Councils!$H$6:$H$809),0)</f>
        <v>0</v>
      </c>
      <c r="J146">
        <f>ROUND(SUMIF(Councils!$C$6:$C$809,$B146,Councils!$I$6:$I$809),0)</f>
        <v>1</v>
      </c>
      <c r="K146">
        <f>ROUND(SUMIF(Councils!$C$6:$C$809,$B146,Councils!$J$6:$J$809),0)</f>
        <v>5</v>
      </c>
      <c r="L146">
        <f>ROUND(SUMIF(Councils!$C$6:$C$809,$B146,Councils!$K$6:$K$809),0)</f>
        <v>0</v>
      </c>
      <c r="M146">
        <f>ROUND(SUMIF(Councils!$C$6:$C$809,$B146,Councils!$L$6:$L$809),0)</f>
        <v>5</v>
      </c>
      <c r="N146" s="63">
        <f t="shared" si="5"/>
        <v>0.2</v>
      </c>
    </row>
    <row r="147" spans="1:14">
      <c r="A147">
        <f t="shared" si="4"/>
        <v>96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5</v>
      </c>
      <c r="I147">
        <f>ROUND(SUMIF(Councils!$C$6:$C$809,$B147,Councils!$H$6:$H$809),0)</f>
        <v>0</v>
      </c>
      <c r="J147">
        <f>ROUND(SUMIF(Councils!$C$6:$C$809,$B147,Councils!$I$6:$I$809),0)</f>
        <v>5</v>
      </c>
      <c r="K147">
        <f>ROUND(SUMIF(Councils!$C$6:$C$809,$B147,Councils!$J$6:$J$809),0)</f>
        <v>19</v>
      </c>
      <c r="L147">
        <f>ROUND(SUMIF(Councils!$C$6:$C$809,$B147,Councils!$K$6:$K$809),0)</f>
        <v>0</v>
      </c>
      <c r="M147">
        <f>ROUND(SUMIF(Councils!$C$6:$C$809,$B147,Councils!$L$6:$L$809),0)</f>
        <v>19</v>
      </c>
      <c r="N147" s="63">
        <f t="shared" si="5"/>
        <v>0.59375</v>
      </c>
    </row>
    <row r="148" spans="1:14">
      <c r="A148">
        <f t="shared" si="4"/>
        <v>27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31</v>
      </c>
      <c r="L148">
        <f>ROUND(SUMIF(Councils!$C$6:$C$809,$B148,Councils!$K$6:$K$809),0)</f>
        <v>0</v>
      </c>
      <c r="M148">
        <f>ROUND(SUMIF(Councils!$C$6:$C$809,$B148,Councils!$L$6:$L$809),0)</f>
        <v>31</v>
      </c>
      <c r="N148" s="63">
        <f t="shared" si="5"/>
        <v>1.1481481481481481</v>
      </c>
    </row>
    <row r="149" spans="1:14">
      <c r="A149">
        <f t="shared" si="4"/>
        <v>72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13</v>
      </c>
      <c r="L149">
        <f>ROUND(SUMIF(Councils!$C$6:$C$809,$B149,Councils!$K$6:$K$809),0)</f>
        <v>0</v>
      </c>
      <c r="M149">
        <f>ROUND(SUMIF(Councils!$C$6:$C$809,$B149,Councils!$L$6:$L$809),0)</f>
        <v>13</v>
      </c>
      <c r="N149" s="63">
        <f t="shared" si="5"/>
        <v>0.68421052631578949</v>
      </c>
    </row>
    <row r="150" spans="1:14">
      <c r="A150">
        <f t="shared" si="4"/>
        <v>73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10</v>
      </c>
      <c r="L150">
        <f>ROUND(SUMIF(Councils!$C$6:$C$809,$B150,Councils!$K$6:$K$809),0)</f>
        <v>0</v>
      </c>
      <c r="M150">
        <f>ROUND(SUMIF(Councils!$C$6:$C$809,$B150,Councils!$L$6:$L$809),0)</f>
        <v>10</v>
      </c>
      <c r="N150" s="63">
        <f t="shared" si="5"/>
        <v>0.66666666666666663</v>
      </c>
    </row>
    <row r="151" spans="1:14">
      <c r="A151">
        <f t="shared" si="4"/>
        <v>82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2</v>
      </c>
      <c r="I151">
        <f>ROUND(SUMIF(Councils!$C$6:$C$809,$B151,Councils!$H$6:$H$809),0)</f>
        <v>0</v>
      </c>
      <c r="J151">
        <f>ROUND(SUMIF(Councils!$C$6:$C$809,$B151,Councils!$I$6:$I$809),0)</f>
        <v>2</v>
      </c>
      <c r="K151">
        <f>ROUND(SUMIF(Councils!$C$6:$C$809,$B151,Councils!$J$6:$J$809),0)</f>
        <v>13</v>
      </c>
      <c r="L151">
        <f>ROUND(SUMIF(Councils!$C$6:$C$809,$B151,Councils!$K$6:$K$809),0)</f>
        <v>0</v>
      </c>
      <c r="M151">
        <f>ROUND(SUMIF(Councils!$C$6:$C$809,$B151,Councils!$L$6:$L$809),0)</f>
        <v>13</v>
      </c>
      <c r="N151" s="63">
        <f t="shared" si="5"/>
        <v>0.65</v>
      </c>
    </row>
    <row r="152" spans="1:14">
      <c r="A152">
        <f t="shared" si="4"/>
        <v>154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6</v>
      </c>
      <c r="I152">
        <f>ROUND(SUMIF(Councils!$C$6:$C$809,$B152,Councils!$H$6:$H$809),0)</f>
        <v>0</v>
      </c>
      <c r="J152">
        <f>ROUND(SUMIF(Councils!$C$6:$C$809,$B152,Councils!$I$6:$I$809),0)</f>
        <v>6</v>
      </c>
      <c r="K152">
        <f>ROUND(SUMIF(Councils!$C$6:$C$809,$B152,Councils!$J$6:$J$809),0)</f>
        <v>7</v>
      </c>
      <c r="L152">
        <f>ROUND(SUMIF(Councils!$C$6:$C$809,$B152,Councils!$K$6:$K$809),0)</f>
        <v>0</v>
      </c>
      <c r="M152">
        <f>ROUND(SUMIF(Councils!$C$6:$C$809,$B152,Councils!$L$6:$L$809),0)</f>
        <v>7</v>
      </c>
      <c r="N152" s="63">
        <f t="shared" si="5"/>
        <v>0.28000000000000003</v>
      </c>
    </row>
    <row r="153" spans="1:14">
      <c r="A153">
        <f t="shared" si="4"/>
        <v>22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2</v>
      </c>
      <c r="I153">
        <f>ROUND(SUMIF(Councils!$C$6:$C$809,$B153,Councils!$H$6:$H$809),0)</f>
        <v>0</v>
      </c>
      <c r="J153">
        <f>ROUND(SUMIF(Councils!$C$6:$C$809,$B153,Councils!$I$6:$I$809),0)</f>
        <v>2</v>
      </c>
      <c r="K153">
        <f>ROUND(SUMIF(Councils!$C$6:$C$809,$B153,Councils!$J$6:$J$809),0)</f>
        <v>30</v>
      </c>
      <c r="L153">
        <f>ROUND(SUMIF(Councils!$C$6:$C$809,$B153,Councils!$K$6:$K$809),0)</f>
        <v>0</v>
      </c>
      <c r="M153">
        <f>ROUND(SUMIF(Councils!$C$6:$C$809,$B153,Councils!$L$6:$L$809),0)</f>
        <v>30</v>
      </c>
      <c r="N153" s="63">
        <f t="shared" si="5"/>
        <v>1.2</v>
      </c>
    </row>
    <row r="154" spans="1:14">
      <c r="A154">
        <f t="shared" si="4"/>
        <v>182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2</v>
      </c>
      <c r="L154">
        <f>ROUND(SUMIF(Councils!$C$6:$C$809,$B154,Councils!$K$6:$K$809),0)</f>
        <v>0</v>
      </c>
      <c r="M154">
        <f>ROUND(SUMIF(Councils!$C$6:$C$809,$B154,Councils!$L$6:$L$809),0)</f>
        <v>2</v>
      </c>
      <c r="N154" s="63">
        <f t="shared" si="5"/>
        <v>0.1111111111111111</v>
      </c>
    </row>
    <row r="155" spans="1:14">
      <c r="A155">
        <f t="shared" si="4"/>
        <v>136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5</v>
      </c>
      <c r="L155">
        <f>ROUND(SUMIF(Councils!$C$6:$C$809,$B155,Councils!$K$6:$K$809),0)</f>
        <v>0</v>
      </c>
      <c r="M155">
        <f>ROUND(SUMIF(Councils!$C$6:$C$809,$B155,Councils!$L$6:$L$809),0)</f>
        <v>5</v>
      </c>
      <c r="N155" s="63">
        <f t="shared" si="5"/>
        <v>0.35714285714285715</v>
      </c>
    </row>
    <row r="156" spans="1:14">
      <c r="A156">
        <f t="shared" si="4"/>
        <v>127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7</v>
      </c>
      <c r="L156">
        <f>ROUND(SUMIF(Councils!$C$6:$C$809,$B156,Councils!$K$6:$K$809),0)</f>
        <v>0</v>
      </c>
      <c r="M156">
        <f>ROUND(SUMIF(Councils!$C$6:$C$809,$B156,Councils!$L$6:$L$809),0)</f>
        <v>7</v>
      </c>
      <c r="N156" s="63">
        <f t="shared" si="5"/>
        <v>0.3888888888888889</v>
      </c>
    </row>
    <row r="157" spans="1:14">
      <c r="A157">
        <f t="shared" si="4"/>
        <v>192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184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44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1</v>
      </c>
      <c r="I159">
        <f>ROUND(SUMIF(Councils!$C$6:$C$809,$B159,Councils!$H$6:$H$809),0)</f>
        <v>0</v>
      </c>
      <c r="J159">
        <f>ROUND(SUMIF(Councils!$C$6:$C$809,$B159,Councils!$I$6:$I$809),0)</f>
        <v>1</v>
      </c>
      <c r="K159">
        <f>ROUND(SUMIF(Councils!$C$6:$C$809,$B159,Councils!$J$6:$J$809),0)</f>
        <v>17</v>
      </c>
      <c r="L159">
        <f>ROUND(SUMIF(Councils!$C$6:$C$809,$B159,Councils!$K$6:$K$809),0)</f>
        <v>0</v>
      </c>
      <c r="M159">
        <f>ROUND(SUMIF(Councils!$C$6:$C$809,$B159,Councils!$L$6:$L$809),0)</f>
        <v>17</v>
      </c>
      <c r="N159" s="63">
        <f t="shared" si="5"/>
        <v>0.89473684210526316</v>
      </c>
    </row>
    <row r="160" spans="1:14">
      <c r="A160">
        <f t="shared" si="4"/>
        <v>192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73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168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3</v>
      </c>
      <c r="L162">
        <f>ROUND(SUMIF(Councils!$C$6:$C$809,$B162,Councils!$K$6:$K$809),0)</f>
        <v>0</v>
      </c>
      <c r="M162">
        <f>ROUND(SUMIF(Councils!$C$6:$C$809,$B162,Councils!$L$6:$L$809),0)</f>
        <v>3</v>
      </c>
      <c r="N162" s="63">
        <f t="shared" si="5"/>
        <v>0.21428571428571427</v>
      </c>
    </row>
    <row r="163" spans="1:14">
      <c r="A163">
        <f t="shared" si="4"/>
        <v>127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7</v>
      </c>
      <c r="L163">
        <f>ROUND(SUMIF(Councils!$C$6:$C$809,$B163,Councils!$K$6:$K$809),0)</f>
        <v>0</v>
      </c>
      <c r="M163">
        <f>ROUND(SUMIF(Councils!$C$6:$C$809,$B163,Councils!$L$6:$L$809),0)</f>
        <v>7</v>
      </c>
      <c r="N163" s="63">
        <f t="shared" si="5"/>
        <v>0.3888888888888889</v>
      </c>
    </row>
    <row r="164" spans="1:14">
      <c r="A164">
        <f t="shared" si="4"/>
        <v>127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1</v>
      </c>
      <c r="I164">
        <f>ROUND(SUMIF(Councils!$C$6:$C$809,$B164,Councils!$H$6:$H$809),0)</f>
        <v>0</v>
      </c>
      <c r="J164">
        <f>ROUND(SUMIF(Councils!$C$6:$C$809,$B164,Councils!$I$6:$I$809),0)</f>
        <v>1</v>
      </c>
      <c r="K164">
        <f>ROUND(SUMIF(Councils!$C$6:$C$809,$B164,Councils!$J$6:$J$809),0)</f>
        <v>7</v>
      </c>
      <c r="L164">
        <f>ROUND(SUMIF(Councils!$C$6:$C$809,$B164,Councils!$K$6:$K$809),0)</f>
        <v>0</v>
      </c>
      <c r="M164">
        <f>ROUND(SUMIF(Councils!$C$6:$C$809,$B164,Councils!$L$6:$L$809),0)</f>
        <v>7</v>
      </c>
      <c r="N164" s="63">
        <f t="shared" si="5"/>
        <v>0.3888888888888889</v>
      </c>
    </row>
    <row r="165" spans="1:14">
      <c r="A165">
        <f t="shared" si="4"/>
        <v>154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1</v>
      </c>
      <c r="I165">
        <f>ROUND(SUMIF(Councils!$C$6:$C$809,$B165,Councils!$H$6:$H$809),0)</f>
        <v>0</v>
      </c>
      <c r="J165">
        <f>ROUND(SUMIF(Councils!$C$6:$C$809,$B165,Councils!$I$6:$I$809),0)</f>
        <v>1</v>
      </c>
      <c r="K165">
        <f>ROUND(SUMIF(Councils!$C$6:$C$809,$B165,Councils!$J$6:$J$809),0)</f>
        <v>7</v>
      </c>
      <c r="L165">
        <f>ROUND(SUMIF(Councils!$C$6:$C$809,$B165,Councils!$K$6:$K$809),0)</f>
        <v>0</v>
      </c>
      <c r="M165">
        <f>ROUND(SUMIF(Councils!$C$6:$C$809,$B165,Councils!$L$6:$L$809),0)</f>
        <v>7</v>
      </c>
      <c r="N165" s="63">
        <f t="shared" si="5"/>
        <v>0.28000000000000003</v>
      </c>
    </row>
    <row r="166" spans="1:14">
      <c r="A166">
        <f t="shared" si="4"/>
        <v>192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0</v>
      </c>
      <c r="G166">
        <f>ROUND(SUMIF(Councils!$C$6:$C$809,$B166,Councils!$F$6:$F$809)*0.7,0)</f>
        <v>0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84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9</v>
      </c>
      <c r="L167">
        <f>ROUND(SUMIF(Councils!$C$6:$C$809,$B167,Councils!$K$6:$K$809),0)</f>
        <v>0</v>
      </c>
      <c r="M167">
        <f>ROUND(SUMIF(Councils!$C$6:$C$809,$B167,Councils!$L$6:$L$809),0)</f>
        <v>9</v>
      </c>
      <c r="N167" s="63">
        <f t="shared" si="5"/>
        <v>0.6428571428571429</v>
      </c>
    </row>
    <row r="168" spans="1:14">
      <c r="A168">
        <f t="shared" si="4"/>
        <v>192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122</v>
      </c>
      <c r="G168">
        <f>ROUND(SUMIF(Councils!$C$6:$C$809,$B168,Councils!$F$6:$F$809)*0.7,0)</f>
        <v>11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35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1</v>
      </c>
      <c r="I169">
        <f>ROUND(SUMIF(Councils!$C$6:$C$809,$B169,Councils!$H$6:$H$809),0)</f>
        <v>0</v>
      </c>
      <c r="J169">
        <f>ROUND(SUMIF(Councils!$C$6:$C$809,$B169,Councils!$I$6:$I$809),0)</f>
        <v>1</v>
      </c>
      <c r="K169">
        <f>ROUND(SUMIF(Councils!$C$6:$C$809,$B169,Councils!$J$6:$J$809),0)</f>
        <v>18</v>
      </c>
      <c r="L169">
        <f>ROUND(SUMIF(Councils!$C$6:$C$809,$B169,Councils!$K$6:$K$809),0)</f>
        <v>0</v>
      </c>
      <c r="M169">
        <f>ROUND(SUMIF(Councils!$C$6:$C$809,$B169,Councils!$L$6:$L$809),0)</f>
        <v>18</v>
      </c>
      <c r="N169" s="63">
        <f t="shared" si="5"/>
        <v>1</v>
      </c>
    </row>
    <row r="170" spans="1:14">
      <c r="A170">
        <f t="shared" si="4"/>
        <v>192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26</v>
      </c>
      <c r="G170">
        <f>ROUND(SUMIF(Councils!$C$6:$C$809,$B170,Councils!$F$6:$F$809)*0.7,0)</f>
        <v>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136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5</v>
      </c>
      <c r="L171">
        <f>ROUND(SUMIF(Councils!$C$6:$C$809,$B171,Councils!$K$6:$K$809),0)</f>
        <v>0</v>
      </c>
      <c r="M171">
        <f>ROUND(SUMIF(Councils!$C$6:$C$809,$B171,Councils!$L$6:$L$809),0)</f>
        <v>5</v>
      </c>
      <c r="N171" s="63">
        <f t="shared" si="5"/>
        <v>0.35714285714285715</v>
      </c>
    </row>
    <row r="172" spans="1:14">
      <c r="A172">
        <f t="shared" si="4"/>
        <v>62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9</v>
      </c>
      <c r="L172">
        <f>ROUND(SUMIF(Councils!$C$6:$C$809,$B172,Councils!$K$6:$K$809),0)</f>
        <v>0</v>
      </c>
      <c r="M172">
        <f>ROUND(SUMIF(Councils!$C$6:$C$809,$B172,Councils!$L$6:$L$809),0)</f>
        <v>9</v>
      </c>
      <c r="N172" s="63">
        <f t="shared" si="5"/>
        <v>0.75</v>
      </c>
    </row>
    <row r="173" spans="1:14">
      <c r="A173">
        <f t="shared" si="4"/>
        <v>162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5</v>
      </c>
      <c r="L173">
        <f>ROUND(SUMIF(Councils!$C$6:$C$809,$B173,Councils!$K$6:$K$809),0)</f>
        <v>0</v>
      </c>
      <c r="M173">
        <f>ROUND(SUMIF(Councils!$C$6:$C$809,$B173,Councils!$L$6:$L$809),0)</f>
        <v>5</v>
      </c>
      <c r="N173" s="63">
        <f t="shared" si="5"/>
        <v>0.25</v>
      </c>
    </row>
    <row r="174" spans="1:14">
      <c r="A174">
        <f t="shared" si="4"/>
        <v>91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4</v>
      </c>
      <c r="I174">
        <f>ROUND(SUMIF(Councils!$C$6:$C$809,$B174,Councils!$H$6:$H$809),0)</f>
        <v>0</v>
      </c>
      <c r="J174">
        <f>ROUND(SUMIF(Councils!$C$6:$C$809,$B174,Councils!$I$6:$I$809),0)</f>
        <v>4</v>
      </c>
      <c r="K174">
        <f>ROUND(SUMIF(Councils!$C$6:$C$809,$B174,Councils!$J$6:$J$809),0)</f>
        <v>18</v>
      </c>
      <c r="L174">
        <f>ROUND(SUMIF(Councils!$C$6:$C$809,$B174,Councils!$K$6:$K$809),0)</f>
        <v>0</v>
      </c>
      <c r="M174">
        <f>ROUND(SUMIF(Councils!$C$6:$C$809,$B174,Councils!$L$6:$L$809),0)</f>
        <v>18</v>
      </c>
      <c r="N174" s="63">
        <f t="shared" si="5"/>
        <v>0.6</v>
      </c>
    </row>
    <row r="175" spans="1:14">
      <c r="A175">
        <f t="shared" si="4"/>
        <v>166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7</v>
      </c>
      <c r="L175">
        <f>ROUND(SUMIF(Councils!$C$6:$C$809,$B175,Councils!$K$6:$K$809),0)</f>
        <v>0</v>
      </c>
      <c r="M175">
        <f>ROUND(SUMIF(Councils!$C$6:$C$809,$B175,Councils!$L$6:$L$809),0)</f>
        <v>7</v>
      </c>
      <c r="N175" s="63">
        <f t="shared" si="5"/>
        <v>0.21875</v>
      </c>
    </row>
    <row r="176" spans="1:14">
      <c r="A176">
        <f t="shared" si="4"/>
        <v>166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7</v>
      </c>
      <c r="L176">
        <f>ROUND(SUMIF(Councils!$C$6:$C$809,$B176,Councils!$K$6:$K$809),0)</f>
        <v>0</v>
      </c>
      <c r="M176">
        <f>ROUND(SUMIF(Councils!$C$6:$C$809,$B176,Councils!$L$6:$L$809),0)</f>
        <v>7</v>
      </c>
      <c r="N176" s="63">
        <f t="shared" si="5"/>
        <v>0.21875</v>
      </c>
    </row>
    <row r="177" spans="1:14">
      <c r="A177">
        <f t="shared" si="4"/>
        <v>113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1</v>
      </c>
      <c r="I177">
        <f>ROUND(SUMIF(Councils!$C$6:$C$809,$B177,Councils!$H$6:$H$809),0)</f>
        <v>0</v>
      </c>
      <c r="J177">
        <f>ROUND(SUMIF(Councils!$C$6:$C$809,$B177,Councils!$I$6:$I$809),0)</f>
        <v>1</v>
      </c>
      <c r="K177">
        <f>ROUND(SUMIF(Councils!$C$6:$C$809,$B177,Councils!$J$6:$J$809),0)</f>
        <v>16</v>
      </c>
      <c r="L177">
        <f>ROUND(SUMIF(Councils!$C$6:$C$809,$B177,Councils!$K$6:$K$809),0)</f>
        <v>0</v>
      </c>
      <c r="M177">
        <f>ROUND(SUMIF(Councils!$C$6:$C$809,$B177,Councils!$L$6:$L$809),0)</f>
        <v>16</v>
      </c>
      <c r="N177" s="63">
        <f t="shared" si="5"/>
        <v>0.48484848484848486</v>
      </c>
    </row>
    <row r="178" spans="1:14">
      <c r="A178">
        <f t="shared" si="4"/>
        <v>106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1</v>
      </c>
      <c r="I178">
        <f>ROUND(SUMIF(Councils!$C$6:$C$809,$B178,Councils!$H$6:$H$809),0)</f>
        <v>0</v>
      </c>
      <c r="J178">
        <f>ROUND(SUMIF(Councils!$C$6:$C$809,$B178,Councils!$I$6:$I$809),0)</f>
        <v>1</v>
      </c>
      <c r="K178">
        <f>ROUND(SUMIF(Councils!$C$6:$C$809,$B178,Councils!$J$6:$J$809),0)</f>
        <v>16</v>
      </c>
      <c r="L178">
        <f>ROUND(SUMIF(Councils!$C$6:$C$809,$B178,Councils!$K$6:$K$809),0)</f>
        <v>0</v>
      </c>
      <c r="M178">
        <f>ROUND(SUMIF(Councils!$C$6:$C$809,$B178,Councils!$L$6:$L$809),0)</f>
        <v>16</v>
      </c>
      <c r="N178" s="63">
        <f t="shared" si="5"/>
        <v>0.55172413793103448</v>
      </c>
    </row>
    <row r="179" spans="1:14">
      <c r="A179">
        <f t="shared" si="4"/>
        <v>65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1</v>
      </c>
      <c r="I179">
        <f>ROUND(SUMIF(Councils!$C$6:$C$809,$B179,Councils!$H$6:$H$809),0)</f>
        <v>0</v>
      </c>
      <c r="J179">
        <f>ROUND(SUMIF(Councils!$C$6:$C$809,$B179,Councils!$I$6:$I$809),0)</f>
        <v>1</v>
      </c>
      <c r="K179">
        <f>ROUND(SUMIF(Councils!$C$6:$C$809,$B179,Councils!$J$6:$J$809),0)</f>
        <v>8</v>
      </c>
      <c r="L179">
        <f>ROUND(SUMIF(Councils!$C$6:$C$809,$B179,Councils!$K$6:$K$809),0)</f>
        <v>0</v>
      </c>
      <c r="M179">
        <f>ROUND(SUMIF(Councils!$C$6:$C$809,$B179,Councils!$L$6:$L$809),0)</f>
        <v>8</v>
      </c>
      <c r="N179" s="63">
        <f t="shared" si="5"/>
        <v>0.72727272727272729</v>
      </c>
    </row>
    <row r="180" spans="1:14">
      <c r="A180">
        <f t="shared" si="4"/>
        <v>136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5</v>
      </c>
      <c r="L180">
        <f>ROUND(SUMIF(Councils!$C$6:$C$809,$B180,Councils!$K$6:$K$809),0)</f>
        <v>0</v>
      </c>
      <c r="M180">
        <f>ROUND(SUMIF(Councils!$C$6:$C$809,$B180,Councils!$L$6:$L$809),0)</f>
        <v>5</v>
      </c>
      <c r="N180" s="63">
        <f t="shared" si="5"/>
        <v>0.35714285714285715</v>
      </c>
    </row>
    <row r="181" spans="1:14">
      <c r="A181">
        <f t="shared" si="4"/>
        <v>111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10</v>
      </c>
      <c r="L181">
        <f>ROUND(SUMIF(Councils!$C$6:$C$809,$B181,Councils!$K$6:$K$809),0)</f>
        <v>0</v>
      </c>
      <c r="M181">
        <f>ROUND(SUMIF(Councils!$C$6:$C$809,$B181,Councils!$L$6:$L$809),0)</f>
        <v>10</v>
      </c>
      <c r="N181" s="63">
        <f t="shared" si="5"/>
        <v>0.5</v>
      </c>
    </row>
    <row r="182" spans="1:14">
      <c r="A182">
        <f t="shared" si="4"/>
        <v>192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170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3</v>
      </c>
      <c r="L183">
        <f>ROUND(SUMIF(Councils!$C$6:$C$809,$B183,Councils!$K$6:$K$809),0)</f>
        <v>0</v>
      </c>
      <c r="M183">
        <f>ROUND(SUMIF(Councils!$C$6:$C$809,$B183,Councils!$L$6:$L$809),0)</f>
        <v>3</v>
      </c>
      <c r="N183" s="63">
        <f t="shared" si="5"/>
        <v>0.2</v>
      </c>
    </row>
    <row r="184" spans="1:14">
      <c r="A184">
        <f t="shared" si="4"/>
        <v>192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76</v>
      </c>
      <c r="G184">
        <f>ROUND(SUMIF(Councils!$C$6:$C$809,$B184,Councils!$F$6:$F$809)*0.7,0)</f>
        <v>7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91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1</v>
      </c>
      <c r="I185">
        <f>ROUND(SUMIF(Councils!$C$6:$C$809,$B185,Councils!$H$6:$H$809),0)</f>
        <v>0</v>
      </c>
      <c r="J185">
        <f>ROUND(SUMIF(Councils!$C$6:$C$809,$B185,Councils!$I$6:$I$809),0)</f>
        <v>1</v>
      </c>
      <c r="K185">
        <f>ROUND(SUMIF(Councils!$C$6:$C$809,$B185,Councils!$J$6:$J$809),0)</f>
        <v>12</v>
      </c>
      <c r="L185">
        <f>ROUND(SUMIF(Councils!$C$6:$C$809,$B185,Councils!$K$6:$K$809),0)</f>
        <v>0</v>
      </c>
      <c r="M185">
        <f>ROUND(SUMIF(Councils!$C$6:$C$809,$B185,Councils!$L$6:$L$809),0)</f>
        <v>12</v>
      </c>
      <c r="N185" s="63">
        <f t="shared" si="5"/>
        <v>0.6</v>
      </c>
    </row>
    <row r="186" spans="1:14">
      <c r="A186">
        <f t="shared" si="4"/>
        <v>73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10</v>
      </c>
      <c r="L186">
        <f>ROUND(SUMIF(Councils!$C$6:$C$809,$B186,Councils!$K$6:$K$809),0)</f>
        <v>0</v>
      </c>
      <c r="M186">
        <f>ROUND(SUMIF(Councils!$C$6:$C$809,$B186,Councils!$L$6:$L$809),0)</f>
        <v>10</v>
      </c>
      <c r="N186" s="63">
        <f t="shared" si="5"/>
        <v>0.66666666666666663</v>
      </c>
    </row>
    <row r="187" spans="1:14">
      <c r="A187">
        <f t="shared" si="4"/>
        <v>89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11</v>
      </c>
      <c r="L187">
        <f>ROUND(SUMIF(Councils!$C$6:$C$809,$B187,Councils!$K$6:$K$809),0)</f>
        <v>0</v>
      </c>
      <c r="M187">
        <f>ROUND(SUMIF(Councils!$C$6:$C$809,$B187,Councils!$L$6:$L$809),0)</f>
        <v>11</v>
      </c>
      <c r="N187" s="63">
        <f t="shared" si="5"/>
        <v>0.61111111111111116</v>
      </c>
    </row>
    <row r="188" spans="1:14">
      <c r="A188">
        <f t="shared" si="4"/>
        <v>132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4</v>
      </c>
      <c r="L188">
        <f>ROUND(SUMIF(Councils!$C$6:$C$809,$B188,Councils!$K$6:$K$809),0)</f>
        <v>0</v>
      </c>
      <c r="M188">
        <f>ROUND(SUMIF(Councils!$C$6:$C$809,$B188,Councils!$L$6:$L$809),0)</f>
        <v>4</v>
      </c>
      <c r="N188" s="63">
        <f t="shared" si="5"/>
        <v>0.36363636363636365</v>
      </c>
    </row>
    <row r="189" spans="1:14">
      <c r="A189">
        <f t="shared" si="4"/>
        <v>188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117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5</v>
      </c>
      <c r="L190">
        <f>ROUND(SUMIF(Councils!$C$6:$C$809,$B190,Councils!$K$6:$K$809),0)</f>
        <v>0</v>
      </c>
      <c r="M190">
        <f>ROUND(SUMIF(Councils!$C$6:$C$809,$B190,Councils!$L$6:$L$809),0)</f>
        <v>5</v>
      </c>
      <c r="N190" s="63">
        <f t="shared" si="5"/>
        <v>0.45454545454545453</v>
      </c>
    </row>
    <row r="191" spans="1:14">
      <c r="A191">
        <f t="shared" si="4"/>
        <v>157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3</v>
      </c>
      <c r="L191">
        <f>ROUND(SUMIF(Councils!$C$6:$C$809,$B191,Councils!$K$6:$K$809),0)</f>
        <v>0</v>
      </c>
      <c r="M191">
        <f>ROUND(SUMIF(Councils!$C$6:$C$809,$B191,Councils!$L$6:$L$809),0)</f>
        <v>3</v>
      </c>
      <c r="N191" s="63">
        <f t="shared" si="5"/>
        <v>0.27272727272727271</v>
      </c>
    </row>
    <row r="192" spans="1:14">
      <c r="A192">
        <f t="shared" si="4"/>
        <v>56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1</v>
      </c>
      <c r="I192">
        <f>ROUND(SUMIF(Councils!$C$6:$C$809,$B192,Councils!$H$6:$H$809),0)</f>
        <v>0</v>
      </c>
      <c r="J192">
        <f>ROUND(SUMIF(Councils!$C$6:$C$809,$B192,Councils!$I$6:$I$809),0)</f>
        <v>1</v>
      </c>
      <c r="K192">
        <f>ROUND(SUMIF(Councils!$C$6:$C$809,$B192,Councils!$J$6:$J$809),0)</f>
        <v>12</v>
      </c>
      <c r="L192">
        <f>ROUND(SUMIF(Councils!$C$6:$C$809,$B192,Councils!$K$6:$K$809),0)</f>
        <v>0</v>
      </c>
      <c r="M192">
        <f>ROUND(SUMIF(Councils!$C$6:$C$809,$B192,Councils!$L$6:$L$809),0)</f>
        <v>12</v>
      </c>
      <c r="N192" s="63">
        <f t="shared" si="5"/>
        <v>0.8</v>
      </c>
    </row>
    <row r="193" spans="1:14">
      <c r="A193">
        <f t="shared" si="4"/>
        <v>125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1</v>
      </c>
      <c r="I193">
        <f>ROUND(SUMIF(Councils!$C$6:$C$809,$B193,Councils!$H$6:$H$809),0)</f>
        <v>0</v>
      </c>
      <c r="J193">
        <f>ROUND(SUMIF(Councils!$C$6:$C$809,$B193,Councils!$I$6:$I$809),0)</f>
        <v>1</v>
      </c>
      <c r="K193">
        <f>ROUND(SUMIF(Councils!$C$6:$C$809,$B193,Councils!$J$6:$J$809),0)</f>
        <v>6</v>
      </c>
      <c r="L193">
        <f>ROUND(SUMIF(Councils!$C$6:$C$809,$B193,Councils!$K$6:$K$809),0)</f>
        <v>0</v>
      </c>
      <c r="M193">
        <f>ROUND(SUMIF(Councils!$C$6:$C$809,$B193,Councils!$L$6:$L$809),0)</f>
        <v>6</v>
      </c>
      <c r="N193" s="63">
        <f t="shared" si="5"/>
        <v>0.4</v>
      </c>
    </row>
    <row r="194" spans="1:14">
      <c r="A194">
        <f t="shared" ref="A194:A221" si="6">RANK(N194,$N$2:$N$222,0)</f>
        <v>192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192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192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24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0</v>
      </c>
      <c r="I197">
        <f>ROUND(SUMIF(Councils!$C$6:$C$809,$B197,Councils!$H$6:$H$809),0)</f>
        <v>0</v>
      </c>
      <c r="J197">
        <f>ROUND(SUMIF(Councils!$C$6:$C$809,$B197,Councils!$I$6:$I$809),0)</f>
        <v>0</v>
      </c>
      <c r="K197">
        <f>ROUND(SUMIF(Councils!$C$6:$C$809,$B197,Councils!$J$6:$J$809),0)</f>
        <v>21</v>
      </c>
      <c r="L197">
        <f>ROUND(SUMIF(Councils!$C$6:$C$809,$B197,Councils!$K$6:$K$809),0)</f>
        <v>0</v>
      </c>
      <c r="M197">
        <f>ROUND(SUMIF(Councils!$C$6:$C$809,$B197,Councils!$L$6:$L$809),0)</f>
        <v>21</v>
      </c>
      <c r="N197" s="63">
        <f t="shared" si="7"/>
        <v>1.1666666666666667</v>
      </c>
    </row>
    <row r="198" spans="1:14">
      <c r="A198">
        <f t="shared" si="6"/>
        <v>35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10</v>
      </c>
      <c r="I198">
        <f>ROUND(SUMIF(Councils!$C$6:$C$809,$B198,Councils!$H$6:$H$809),0)</f>
        <v>0</v>
      </c>
      <c r="J198">
        <f>ROUND(SUMIF(Councils!$C$6:$C$809,$B198,Councils!$I$6:$I$809),0)</f>
        <v>10</v>
      </c>
      <c r="K198">
        <f>ROUND(SUMIF(Councils!$C$6:$C$809,$B198,Councils!$J$6:$J$809),0)</f>
        <v>14</v>
      </c>
      <c r="L198">
        <f>ROUND(SUMIF(Councils!$C$6:$C$809,$B198,Councils!$K$6:$K$809),0)</f>
        <v>0</v>
      </c>
      <c r="M198">
        <f>ROUND(SUMIF(Councils!$C$6:$C$809,$B198,Councils!$L$6:$L$809),0)</f>
        <v>14</v>
      </c>
      <c r="N198" s="63">
        <f t="shared" si="7"/>
        <v>1</v>
      </c>
    </row>
    <row r="199" spans="1:14">
      <c r="A199">
        <f t="shared" si="6"/>
        <v>109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11</v>
      </c>
      <c r="L199">
        <f>ROUND(SUMIF(Councils!$C$6:$C$809,$B199,Councils!$K$6:$K$809),0)</f>
        <v>0</v>
      </c>
      <c r="M199">
        <f>ROUND(SUMIF(Councils!$C$6:$C$809,$B199,Councils!$L$6:$L$809),0)</f>
        <v>11</v>
      </c>
      <c r="N199" s="63">
        <f t="shared" si="7"/>
        <v>0.52380952380952384</v>
      </c>
    </row>
    <row r="200" spans="1:14">
      <c r="A200">
        <f t="shared" si="6"/>
        <v>101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7</v>
      </c>
      <c r="L200">
        <f>ROUND(SUMIF(Councils!$C$6:$C$809,$B200,Councils!$K$6:$K$809),0)</f>
        <v>0</v>
      </c>
      <c r="M200">
        <f>ROUND(SUMIF(Councils!$C$6:$C$809,$B200,Councils!$L$6:$L$809),0)</f>
        <v>7</v>
      </c>
      <c r="N200" s="63">
        <f t="shared" si="7"/>
        <v>0.58333333333333337</v>
      </c>
    </row>
    <row r="201" spans="1:14">
      <c r="A201">
        <f t="shared" si="6"/>
        <v>174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2</v>
      </c>
      <c r="L201">
        <f>ROUND(SUMIF(Councils!$C$6:$C$809,$B201,Councils!$K$6:$K$809),0)</f>
        <v>0</v>
      </c>
      <c r="M201">
        <f>ROUND(SUMIF(Councils!$C$6:$C$809,$B201,Councils!$L$6:$L$809),0)</f>
        <v>2</v>
      </c>
      <c r="N201" s="63">
        <f t="shared" si="7"/>
        <v>0.18181818181818182</v>
      </c>
    </row>
    <row r="202" spans="1:14">
      <c r="A202">
        <f t="shared" si="6"/>
        <v>188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5.5555555555555552E-2</v>
      </c>
    </row>
    <row r="203" spans="1:14">
      <c r="A203">
        <f t="shared" si="6"/>
        <v>14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9</v>
      </c>
      <c r="L203">
        <f>ROUND(SUMIF(Councils!$C$6:$C$809,$B203,Councils!$K$6:$K$809),0)</f>
        <v>0</v>
      </c>
      <c r="M203">
        <f>ROUND(SUMIF(Councils!$C$6:$C$809,$B203,Councils!$L$6:$L$809),0)</f>
        <v>9</v>
      </c>
      <c r="N203" s="63">
        <f t="shared" si="7"/>
        <v>1.2857142857142858</v>
      </c>
    </row>
    <row r="204" spans="1:14">
      <c r="A204">
        <f t="shared" si="6"/>
        <v>35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2</v>
      </c>
      <c r="I204">
        <f>ROUND(SUMIF(Councils!$C$6:$C$809,$B204,Councils!$H$6:$H$809),0)</f>
        <v>0</v>
      </c>
      <c r="J204">
        <f>ROUND(SUMIF(Councils!$C$6:$C$809,$B204,Councils!$I$6:$I$809),0)</f>
        <v>2</v>
      </c>
      <c r="K204">
        <f>ROUND(SUMIF(Councils!$C$6:$C$809,$B204,Councils!$J$6:$J$809),0)</f>
        <v>13</v>
      </c>
      <c r="L204">
        <f>ROUND(SUMIF(Councils!$C$6:$C$809,$B204,Councils!$K$6:$K$809),0)</f>
        <v>0</v>
      </c>
      <c r="M204">
        <f>ROUND(SUMIF(Councils!$C$6:$C$809,$B204,Councils!$L$6:$L$809),0)</f>
        <v>13</v>
      </c>
      <c r="N204" s="63">
        <f t="shared" si="7"/>
        <v>1</v>
      </c>
    </row>
    <row r="205" spans="1:14">
      <c r="A205">
        <f t="shared" si="6"/>
        <v>62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15</v>
      </c>
      <c r="L205">
        <f>ROUND(SUMIF(Councils!$C$6:$C$809,$B205,Councils!$K$6:$K$809),0)</f>
        <v>0</v>
      </c>
      <c r="M205">
        <f>ROUND(SUMIF(Councils!$C$6:$C$809,$B205,Councils!$L$6:$L$809),0)</f>
        <v>15</v>
      </c>
      <c r="N205" s="63">
        <f t="shared" si="7"/>
        <v>0.75</v>
      </c>
    </row>
    <row r="206" spans="1:14">
      <c r="A206">
        <f t="shared" si="6"/>
        <v>121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52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241</v>
      </c>
      <c r="G207">
        <f>ROUND(SUMIF(Councils!$C$6:$C$809,$B207,Councils!$F$6:$F$809)*0.7,0)</f>
        <v>12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10</v>
      </c>
      <c r="L207">
        <f>ROUND(SUMIF(Councils!$C$6:$C$809,$B207,Councils!$K$6:$K$809),0)</f>
        <v>0</v>
      </c>
      <c r="M207">
        <f>ROUND(SUMIF(Councils!$C$6:$C$809,$B207,Councils!$L$6:$L$809),0)</f>
        <v>10</v>
      </c>
      <c r="N207" s="63">
        <f t="shared" si="7"/>
        <v>0.83333333333333337</v>
      </c>
    </row>
    <row r="208" spans="1:14">
      <c r="A208">
        <f t="shared" si="6"/>
        <v>1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10</v>
      </c>
      <c r="I208">
        <f>ROUND(SUMIF(Councils!$C$6:$C$809,$B208,Councils!$H$6:$H$809),0)</f>
        <v>0</v>
      </c>
      <c r="J208">
        <f>ROUND(SUMIF(Councils!$C$6:$C$809,$B208,Councils!$I$6:$I$809),0)</f>
        <v>10</v>
      </c>
      <c r="K208">
        <f>ROUND(SUMIF(Councils!$C$6:$C$809,$B208,Councils!$J$6:$J$809),0)</f>
        <v>21</v>
      </c>
      <c r="L208">
        <f>ROUND(SUMIF(Councils!$C$6:$C$809,$B208,Councils!$K$6:$K$809),0)</f>
        <v>0</v>
      </c>
      <c r="M208">
        <f>ROUND(SUMIF(Councils!$C$6:$C$809,$B208,Councils!$L$6:$L$809),0)</f>
        <v>21</v>
      </c>
      <c r="N208" s="63">
        <f t="shared" si="7"/>
        <v>3</v>
      </c>
    </row>
    <row r="209" spans="1:14">
      <c r="A209">
        <f t="shared" si="6"/>
        <v>85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7</v>
      </c>
      <c r="L209">
        <f>ROUND(SUMIF(Councils!$C$6:$C$809,$B209,Councils!$K$6:$K$809),0)</f>
        <v>0</v>
      </c>
      <c r="M209">
        <f>ROUND(SUMIF(Councils!$C$6:$C$809,$B209,Councils!$L$6:$L$809),0)</f>
        <v>7</v>
      </c>
      <c r="N209" s="63">
        <f t="shared" si="7"/>
        <v>0.63636363636363635</v>
      </c>
    </row>
    <row r="210" spans="1:14">
      <c r="A210">
        <f t="shared" si="6"/>
        <v>192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148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4</v>
      </c>
      <c r="L211">
        <f>ROUND(SUMIF(Councils!$C$6:$C$809,$B211,Councils!$K$6:$K$809),0)</f>
        <v>0</v>
      </c>
      <c r="M211">
        <f>ROUND(SUMIF(Councils!$C$6:$C$809,$B211,Councils!$L$6:$L$809),0)</f>
        <v>4</v>
      </c>
      <c r="N211" s="63">
        <f t="shared" si="7"/>
        <v>0.2857142857142857</v>
      </c>
    </row>
    <row r="212" spans="1:14">
      <c r="A212">
        <f t="shared" si="6"/>
        <v>174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174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4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19</v>
      </c>
      <c r="L214">
        <f>ROUND(SUMIF(Councils!$C$6:$C$809,$B214,Councils!$K$6:$K$809),0)</f>
        <v>0</v>
      </c>
      <c r="M214">
        <f>ROUND(SUMIF(Councils!$C$6:$C$809,$B214,Councils!$L$6:$L$809),0)</f>
        <v>19</v>
      </c>
      <c r="N214" s="63">
        <f t="shared" si="7"/>
        <v>1.7272727272727273</v>
      </c>
    </row>
    <row r="215" spans="1:14">
      <c r="A215">
        <f t="shared" si="6"/>
        <v>192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0</v>
      </c>
      <c r="G215">
        <f>ROUND(SUMIF(Councils!$C$6:$C$809,$B215,Councils!$F$6:$F$809)*0.7,0)</f>
        <v>0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121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1</v>
      </c>
      <c r="I216">
        <f>ROUND(SUMIF(Councils!$C$6:$C$809,$B216,Councils!$H$6:$H$809),0)</f>
        <v>0</v>
      </c>
      <c r="J216">
        <f>ROUND(SUMIF(Councils!$C$6:$C$809,$B216,Councils!$I$6:$I$809),0)</f>
        <v>1</v>
      </c>
      <c r="K216">
        <f>ROUND(SUMIF(Councils!$C$6:$C$809,$B216,Councils!$J$6:$J$809),0)</f>
        <v>6</v>
      </c>
      <c r="L216">
        <f>ROUND(SUMIF(Councils!$C$6:$C$809,$B216,Councils!$K$6:$K$809),0)</f>
        <v>0</v>
      </c>
      <c r="M216">
        <f>ROUND(SUMIF(Councils!$C$6:$C$809,$B216,Councils!$L$6:$L$809),0)</f>
        <v>6</v>
      </c>
      <c r="N216" s="63">
        <f t="shared" si="7"/>
        <v>0.42857142857142855</v>
      </c>
    </row>
    <row r="217" spans="1:14">
      <c r="A217">
        <f t="shared" si="6"/>
        <v>116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0</v>
      </c>
      <c r="I217">
        <f>ROUND(SUMIF(Councils!$C$6:$C$809,$B217,Councils!$H$6:$H$809),0)</f>
        <v>0</v>
      </c>
      <c r="J217">
        <f>ROUND(SUMIF(Councils!$C$6:$C$809,$B217,Councils!$I$6:$I$809),0)</f>
        <v>0</v>
      </c>
      <c r="K217">
        <f>ROUND(SUMIF(Councils!$C$6:$C$809,$B217,Councils!$J$6:$J$809),0)</f>
        <v>7</v>
      </c>
      <c r="L217">
        <f>ROUND(SUMIF(Councils!$C$6:$C$809,$B217,Councils!$K$6:$K$809),0)</f>
        <v>0</v>
      </c>
      <c r="M217">
        <f>ROUND(SUMIF(Councils!$C$6:$C$809,$B217,Councils!$L$6:$L$809),0)</f>
        <v>7</v>
      </c>
      <c r="N217" s="63">
        <f t="shared" si="7"/>
        <v>0.46666666666666667</v>
      </c>
    </row>
    <row r="218" spans="1:14">
      <c r="A218">
        <f t="shared" si="6"/>
        <v>168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1</v>
      </c>
      <c r="I218">
        <f>ROUND(SUMIF(Councils!$C$6:$C$809,$B218,Councils!$H$6:$H$809),0)</f>
        <v>0</v>
      </c>
      <c r="J218">
        <f>ROUND(SUMIF(Councils!$C$6:$C$809,$B218,Councils!$I$6:$I$809),0)</f>
        <v>1</v>
      </c>
      <c r="K218">
        <f>ROUND(SUMIF(Councils!$C$6:$C$809,$B218,Councils!$J$6:$J$809),0)</f>
        <v>3</v>
      </c>
      <c r="L218">
        <f>ROUND(SUMIF(Councils!$C$6:$C$809,$B218,Councils!$K$6:$K$809),0)</f>
        <v>0</v>
      </c>
      <c r="M218">
        <f>ROUND(SUMIF(Councils!$C$6:$C$809,$B218,Councils!$L$6:$L$809),0)</f>
        <v>3</v>
      </c>
      <c r="N218" s="63">
        <f t="shared" si="7"/>
        <v>0.21428571428571427</v>
      </c>
    </row>
    <row r="219" spans="1:14">
      <c r="A219">
        <f t="shared" si="6"/>
        <v>148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1</v>
      </c>
      <c r="I219">
        <f>ROUND(SUMIF(Councils!$C$6:$C$809,$B219,Councils!$H$6:$H$809),0)</f>
        <v>0</v>
      </c>
      <c r="J219">
        <f>ROUND(SUMIF(Councils!$C$6:$C$809,$B219,Councils!$I$6:$I$809),0)</f>
        <v>1</v>
      </c>
      <c r="K219">
        <f>ROUND(SUMIF(Councils!$C$6:$C$809,$B219,Councils!$J$6:$J$809),0)</f>
        <v>4</v>
      </c>
      <c r="L219">
        <f>ROUND(SUMIF(Councils!$C$6:$C$809,$B219,Councils!$K$6:$K$809),0)</f>
        <v>0</v>
      </c>
      <c r="M219">
        <f>ROUND(SUMIF(Councils!$C$6:$C$809,$B219,Councils!$L$6:$L$809),0)</f>
        <v>4</v>
      </c>
      <c r="N219" s="63">
        <f t="shared" si="7"/>
        <v>0.2857142857142857</v>
      </c>
    </row>
    <row r="220" spans="1:14">
      <c r="A220">
        <f t="shared" si="6"/>
        <v>144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7</v>
      </c>
      <c r="I220">
        <f>ROUND(SUMIF(Councils!$C$6:$C$809,$B220,Councils!$H$6:$H$809),0)</f>
        <v>0</v>
      </c>
      <c r="J220">
        <f>ROUND(SUMIF(Councils!$C$6:$C$809,$B220,Councils!$I$6:$I$809),0)</f>
        <v>7</v>
      </c>
      <c r="K220">
        <f>ROUND(SUMIF(Councils!$C$6:$C$809,$B220,Councils!$J$6:$J$809),0)</f>
        <v>8</v>
      </c>
      <c r="L220">
        <f>ROUND(SUMIF(Councils!$C$6:$C$809,$B220,Councils!$K$6:$K$809),0)</f>
        <v>0</v>
      </c>
      <c r="M220">
        <f>ROUND(SUMIF(Councils!$C$6:$C$809,$B220,Councils!$L$6:$L$809),0)</f>
        <v>8</v>
      </c>
      <c r="N220" s="63">
        <f t="shared" si="7"/>
        <v>0.32</v>
      </c>
    </row>
    <row r="221" spans="1:14">
      <c r="A221">
        <f t="shared" si="6"/>
        <v>174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1353</v>
      </c>
      <c r="B3" t="str">
        <f>IF(ISNA(VLOOKUP($A3,Councils!$B$6:$AE$874,3,0)),0,VLOOKUP($A3,Councils!$B$6:$AE$874,3,0))</f>
        <v>Ennis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0.46153846153846156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IF(ISNA(VLOOKUP($A4,Councils!$B$6:$AE$874,3,0)),0,VLOOKUP($A4,Councils!$B$6:$AE$874,3,0))</f>
        <v>Corsicana</v>
      </c>
      <c r="C4">
        <f>IF(ISNA(VLOOKUP($A4,Councils!$B$6:$AE$874,4,0)),0,VLOOKUP($A4,Councils!$B$6:$AE$874,4,0))</f>
        <v>105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IF(ISNA(VLOOKUP($A5,Councils!$B$6:$AE$874,3,0)),0,VLOOKUP($A5,Councils!$B$6:$AE$874,3,0))</f>
        <v>Waxahachie</v>
      </c>
      <c r="C5">
        <f>IF(ISNA(VLOOKUP($A5,Councils!$B$6:$AE$874,4,0)),0,VLOOKUP($A5,Councils!$B$6:$AE$874,4,0))</f>
        <v>282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IF(ISNA(VLOOKUP($A6,Councils!$B$6:$AE$874,3,0)),0,VLOOKUP($A6,Councils!$B$6:$AE$874,3,0))</f>
        <v>Ferris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5789</v>
      </c>
      <c r="B3" t="str">
        <f>IF(ISNA(VLOOKUP($A3,Councils!$B$6:$AE$874,3,0)),0,VLOOKUP($A3,Councils!$B$6:$AE$874,3,0))</f>
        <v>Vidor</v>
      </c>
      <c r="C3">
        <f>IF(ISNA(VLOOKUP($A3,Councils!$B$6:$AE$874,4,0)),0,VLOOKUP($A3,Councils!$B$6:$AE$874,4,0))</f>
        <v>87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IF(ISNA(VLOOKUP($A4,Councils!$B$6:$AE$874,3,0)),0,VLOOKUP($A4,Councils!$B$6:$AE$874,3,0))</f>
        <v>Lumberton</v>
      </c>
      <c r="C4">
        <f>IF(ISNA(VLOOKUP($A4,Councils!$B$6:$AE$874,4,0)),0,VLOOKUP($A4,Councils!$B$6:$AE$874,4,0))</f>
        <v>148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14</v>
      </c>
      <c r="K4" s="63">
        <f>IFERROR(J4/D4,0)</f>
        <v>1.5555555555555556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IF(ISNA(VLOOKUP($A5,Councils!$B$6:$AE$874,3,0)),0,VLOOKUP($A5,Councils!$B$6:$AE$874,3,0))</f>
        <v>Sour Lake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IF(ISNA(VLOOKUP($A6,Councils!$B$6:$AE$874,3,0)),0,VLOOKUP($A6,Councils!$B$6:$AE$874,3,0))</f>
        <v>Jasper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2461</v>
      </c>
      <c r="B3" t="str">
        <f>IF(ISNA(VLOOKUP($A3,Councils!$B$6:$AE$874,3,0)),0,VLOOKUP($A3,Councils!$B$6:$AE$874,3,0))</f>
        <v>Port Neches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0.63636363636363635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IF(ISNA(VLOOKUP($A4,Councils!$B$6:$AE$874,3,0)),0,VLOOKUP($A4,Councils!$B$6:$AE$874,3,0))</f>
        <v>Groves</v>
      </c>
      <c r="C4">
        <f>IF(ISNA(VLOOKUP($A4,Councils!$B$6:$AE$874,4,0)),0,VLOOKUP($A4,Councils!$B$6:$AE$874,4,0))</f>
        <v>319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18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IF(ISNA(VLOOKUP($A5,Councils!$B$6:$AE$874,3,0)),0,VLOOKUP($A5,Councils!$B$6:$AE$874,3,0))</f>
        <v>Nederland</v>
      </c>
      <c r="C5">
        <f>IF(ISNA(VLOOKUP($A5,Councils!$B$6:$AE$874,4,0)),0,VLOOKUP($A5,Councils!$B$6:$AE$874,4,0))</f>
        <v>290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18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IF(ISNA(VLOOKUP($A6,Councils!$B$6:$AE$874,3,0)),0,VLOOKUP($A6,Councils!$B$6:$AE$874,3,0))</f>
        <v>Beaumont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3195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IF(ISNA(VLOOKUP($A4,Councils!$B$6:$AE$874,3,0)),0,VLOOKUP($A4,Councils!$B$6:$AE$874,3,0))</f>
        <v>Port Arthur</v>
      </c>
      <c r="C4">
        <f>IF(ISNA(VLOOKUP($A4,Councils!$B$6:$AE$874,4,0)),0,VLOOKUP($A4,Councils!$B$6:$AE$874,4,0))</f>
        <v>20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IF(ISNA(VLOOKUP($A5,Councils!$B$6:$AE$874,3,0)),0,VLOOKUP($A5,Councils!$B$6:$AE$874,3,0))</f>
        <v>Port Arthur</v>
      </c>
      <c r="C5">
        <f>IF(ISNA(VLOOKUP($A5,Councils!$B$6:$AE$874,4,0)),0,VLOOKUP($A5,Councils!$B$6:$AE$874,4,0))</f>
        <v>103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1680</v>
      </c>
      <c r="B3" t="str">
        <f>IF(ISNA(VLOOKUP($A3,Councils!$B$6:$AE$874,3,0)),0,VLOOKUP($A3,Councils!$B$6:$AE$874,3,0))</f>
        <v>Orange</v>
      </c>
      <c r="C3">
        <f>IF(ISNA(VLOOKUP($A3,Councils!$B$6:$AE$874,4,0)),0,VLOOKUP($A3,Councils!$B$6:$AE$874,4,0))</f>
        <v>73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IF(ISNA(VLOOKUP($A4,Councils!$B$6:$AE$874,3,0)),0,VLOOKUP($A4,Councils!$B$6:$AE$874,3,0))</f>
        <v>Bridge City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9.0909090909090912E-2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IF(ISNA(VLOOKUP($A5,Councils!$B$6:$AE$874,3,0)),0,VLOOKUP($A5,Councils!$B$6:$AE$874,3,0))</f>
        <v>Mauriceville</v>
      </c>
      <c r="C5">
        <f>IF(ISNA(VLOOKUP($A5,Councils!$B$6:$AE$874,4,0)),0,VLOOKUP($A5,Councils!$B$6:$AE$874,4,0))</f>
        <v>12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IF(ISNA(VLOOKUP($A6,Councils!$B$6:$AE$874,3,0)),0,VLOOKUP($A6,Councils!$B$6:$AE$874,3,0))</f>
        <v>Orange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951</v>
      </c>
      <c r="B3" t="str">
        <f>IF(ISNA(VLOOKUP($A3,Councils!$B$6:$AE$874,3,0)),0,VLOOKUP($A3,Councils!$B$6:$AE$874,3,0))</f>
        <v>Beaumont</v>
      </c>
      <c r="C3">
        <f>IF(ISNA(VLOOKUP($A3,Councils!$B$6:$AE$874,4,0)),0,VLOOKUP($A3,Councils!$B$6:$AE$874,4,0))</f>
        <v>157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IF(ISNA(VLOOKUP($A4,Councils!$B$6:$AE$874,3,0)),0,VLOOKUP($A4,Councils!$B$6:$AE$874,3,0))</f>
        <v>Winnie</v>
      </c>
      <c r="C4">
        <f>IF(ISNA(VLOOKUP($A4,Councils!$B$6:$AE$874,4,0)),0,VLOOKUP($A4,Councils!$B$6:$AE$874,4,0))</f>
        <v>111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IF(ISNA(VLOOKUP($A5,Councils!$B$6:$AE$874,3,0)),0,VLOOKUP($A5,Councils!$B$6:$AE$874,3,0))</f>
        <v>Beaumont S W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IF(ISNA(VLOOKUP($A6,Councils!$B$6:$AE$874,3,0)),0,VLOOKUP($A6,Councils!$B$6:$AE$874,3,0))</f>
        <v>Fannett</v>
      </c>
      <c r="C6">
        <f>IF(ISNA(VLOOKUP($A6,Councils!$B$6:$AE$874,4,0)),0,VLOOKUP($A6,Councils!$B$6:$AE$874,4,0))</f>
        <v>148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0.55555555555555558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IF(ISNA(VLOOKUP($A7,Councils!$B$6:$AE$874,3,0)),0,VLOOKUP($A7,Councils!$B$6:$AE$874,3,0))</f>
        <v>China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3201</v>
      </c>
      <c r="B3" t="str">
        <f>IF(ISNA(VLOOKUP($A3,Councils!$B$6:$AE$874,3,0)),0,VLOOKUP($A3,Councils!$B$6:$AE$874,3,0))</f>
        <v>Liberty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IF(ISNA(VLOOKUP($A4,Councils!$B$6:$AE$874,3,0)),0,VLOOKUP($A4,Councils!$B$6:$AE$874,3,0))</f>
        <v>Dayton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IF(ISNA(VLOOKUP($A5,Councils!$B$6:$AE$874,3,0)),0,VLOOKUP($A5,Councils!$B$6:$AE$874,3,0))</f>
        <v>Livingston</v>
      </c>
      <c r="C5">
        <f>IF(ISNA(VLOOKUP($A5,Councils!$B$6:$AE$874,4,0)),0,VLOOKUP($A5,Councils!$B$6:$AE$874,4,0))</f>
        <v>79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IF(ISNA(VLOOKUP($A6,Councils!$B$6:$AE$874,3,0)),0,VLOOKUP($A6,Councils!$B$6:$AE$874,3,0))</f>
        <v>Mont Belvieu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15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IF(ISNA(VLOOKUP($A4,Councils!$B$6:$AE$874,3,0)),0,VLOOKUP($A4,Councils!$B$6:$AE$874,3,0))</f>
        <v>Silsbee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IF(ISNA(VLOOKUP($A5,Councils!$B$6:$AE$874,3,0)),0,VLOOKUP($A5,Councils!$B$6:$AE$874,3,0))</f>
        <v>Cleveland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7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IF(ISNA(VLOOKUP($A6,Councils!$B$6:$AE$874,3,0)),0,VLOOKUP($A6,Councils!$B$6:$AE$874,3,0))</f>
        <v>Orangefield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IF(ISNA(VLOOKUP($A7,Councils!$B$6:$AE$874,3,0)),0,VLOOKUP($A7,Councils!$B$6:$AE$874,3,0))</f>
        <v>Port Arthur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si="0"/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1323</v>
      </c>
      <c r="B3" t="str">
        <f>IF(ISNA(VLOOKUP($A3,Councils!$B$6:$AE$874,3,0)),0,VLOOKUP($A3,Councils!$B$6:$AE$874,3,0))</f>
        <v>Palestine</v>
      </c>
      <c r="C3">
        <f>IF(ISNA(VLOOKUP($A3,Councils!$B$6:$AE$874,4,0)),0,VLOOKUP($A3,Councils!$B$6:$AE$874,4,0))</f>
        <v>93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IF(ISNA(VLOOKUP($A4,Councils!$B$6:$AE$874,3,0)),0,VLOOKUP($A4,Councils!$B$6:$AE$874,3,0))</f>
        <v>Gun Barrel City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IF(ISNA(VLOOKUP($A5,Councils!$B$6:$AE$874,3,0)),0,VLOOKUP($A5,Councils!$B$6:$AE$874,3,0))</f>
        <v>Athens</v>
      </c>
      <c r="C5">
        <f>IF(ISNA(VLOOKUP($A5,Councils!$B$6:$AE$874,4,0)),0,VLOOKUP($A5,Councils!$B$6:$AE$874,4,0))</f>
        <v>97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IF(ISNA(VLOOKUP($A6,Councils!$B$6:$AE$874,3,0)),0,VLOOKUP($A6,Councils!$B$6:$AE$874,3,0))</f>
        <v>Malakoff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7696</v>
      </c>
      <c r="B3" t="str">
        <f>IF(ISNA(VLOOKUP($A3,Councils!$B$6:$AE$874,3,0)),0,VLOOKUP($A3,Councils!$B$6:$AE$874,3,0))</f>
        <v>Paris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IF(ISNA(VLOOKUP($A4,Councils!$B$6:$AE$874,3,0)),0,VLOOKUP($A4,Councils!$B$6:$AE$874,3,0))</f>
        <v>Sulphur Springs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IF(ISNA(VLOOKUP($A5,Councils!$B$6:$AE$874,3,0)),0,VLOOKUP($A5,Councils!$B$6:$AE$874,3,0))</f>
        <v>Canton</v>
      </c>
      <c r="C5">
        <f>IF(ISNA(VLOOKUP($A5,Councils!$B$6:$AE$874,4,0)),0,VLOOKUP($A5,Councils!$B$6:$AE$874,4,0))</f>
        <v>54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IF(ISNA(VLOOKUP($A6,Councils!$B$6:$AE$874,3,0)),0,VLOOKUP($A6,Councils!$B$6:$AE$874,3,0))</f>
        <v>Emory</v>
      </c>
      <c r="C6">
        <f>IF(ISNA(VLOOKUP($A6,Councils!$B$6:$AE$874,4,0)),0,VLOOKUP($A6,Councils!$B$6:$AE$874,4,0))</f>
        <v>52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819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1172</v>
      </c>
      <c r="G1" s="72" t="s">
        <v>725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2" t="s">
        <v>731</v>
      </c>
      <c r="N1" s="72" t="s">
        <v>808</v>
      </c>
    </row>
    <row r="2" spans="1:14">
      <c r="A2">
        <f>RANK(M2,$M$2:$M222,0)</f>
        <v>151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1</v>
      </c>
      <c r="M2">
        <f>ROUND(SUMIF(Councils!$C$6:$C$809,$B2,Councils!$U$6:$U$809),0)</f>
        <v>-1</v>
      </c>
      <c r="N2" s="63">
        <f t="shared" ref="N2:N65" si="0">IFERROR(M2/G2,0)</f>
        <v>0</v>
      </c>
    </row>
    <row r="3" spans="1:14">
      <c r="A3">
        <f>RANK(M3,$M$2:$M223,0)</f>
        <v>151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0</v>
      </c>
      <c r="J3">
        <f>ROUND(SUMIF(Councils!$C$6:$C$809,$B3,Councils!$R$6:$R$809),0)</f>
        <v>0</v>
      </c>
      <c r="K3">
        <f>ROUND(SUMIF(Councils!$C$6:$C$809,$B3,Councils!$S$6:$S$809),0)</f>
        <v>3</v>
      </c>
      <c r="L3">
        <f>ROUND(SUMIF(Councils!$C$6:$C$809,$B3,Councils!$T$6:$T$809),0)</f>
        <v>4</v>
      </c>
      <c r="M3">
        <f>ROUND(SUMIF(Councils!$C$6:$C$809,$B3,Councils!$U$6:$U$809),0)</f>
        <v>-1</v>
      </c>
      <c r="N3" s="63">
        <f t="shared" si="0"/>
        <v>0</v>
      </c>
    </row>
    <row r="4" spans="1:14">
      <c r="A4">
        <f>RANK(M4,$M$2:$M224,0)</f>
        <v>151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0</v>
      </c>
      <c r="J4">
        <f>ROUND(SUMIF(Councils!$C$6:$C$809,$B4,Councils!$R$6:$R$809),0)</f>
        <v>0</v>
      </c>
      <c r="K4">
        <f>ROUND(SUMIF(Councils!$C$6:$C$809,$B4,Councils!$S$6:$S$809),0)</f>
        <v>1</v>
      </c>
      <c r="L4">
        <f>ROUND(SUMIF(Councils!$C$6:$C$809,$B4,Councils!$T$6:$T$809),0)</f>
        <v>2</v>
      </c>
      <c r="M4">
        <f>ROUND(SUMIF(Councils!$C$6:$C$809,$B4,Councils!$U$6:$U$809),0)</f>
        <v>-1</v>
      </c>
      <c r="N4" s="63">
        <f t="shared" si="0"/>
        <v>0</v>
      </c>
    </row>
    <row r="5" spans="1:14">
      <c r="A5">
        <f>RANK(M5,$M$2:$M225,0)</f>
        <v>16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2</v>
      </c>
      <c r="I5">
        <f>ROUND(SUMIF(Councils!$C$6:$C$809,$B5,Councils!$Q$6:$Q$809),0)</f>
        <v>1</v>
      </c>
      <c r="J5">
        <f>ROUND(SUMIF(Councils!$C$6:$C$809,$B5,Councils!$R$6:$R$809),0)</f>
        <v>1</v>
      </c>
      <c r="K5">
        <f>ROUND(SUMIF(Councils!$C$6:$C$809,$B5,Councils!$S$6:$S$809),0)</f>
        <v>7</v>
      </c>
      <c r="L5">
        <f>ROUND(SUMIF(Councils!$C$6:$C$809,$B5,Councils!$T$6:$T$809),0)</f>
        <v>3</v>
      </c>
      <c r="M5">
        <f>ROUND(SUMIF(Councils!$C$6:$C$809,$B5,Councils!$U$6:$U$809),0)</f>
        <v>4</v>
      </c>
      <c r="N5" s="63">
        <f t="shared" si="0"/>
        <v>0</v>
      </c>
    </row>
    <row r="6" spans="1:14">
      <c r="A6">
        <f>RANK(M6,$M$2:$M226,0)</f>
        <v>32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1</v>
      </c>
      <c r="J6">
        <f>ROUND(SUMIF(Councils!$C$6:$C$809,$B6,Councils!$R$6:$R$809),0)</f>
        <v>-1</v>
      </c>
      <c r="K6">
        <f>ROUND(SUMIF(Councils!$C$6:$C$809,$B6,Councils!$S$6:$S$809),0)</f>
        <v>3</v>
      </c>
      <c r="L6">
        <f>ROUND(SUMIF(Councils!$C$6:$C$809,$B6,Councils!$T$6:$T$809),0)</f>
        <v>1</v>
      </c>
      <c r="M6">
        <f>ROUND(SUMIF(Councils!$C$6:$C$809,$B6,Councils!$U$6:$U$809),0)</f>
        <v>2</v>
      </c>
      <c r="N6" s="63">
        <f t="shared" si="0"/>
        <v>0</v>
      </c>
    </row>
    <row r="7" spans="1:14">
      <c r="A7">
        <f>RANK(M7,$M$2:$M227,0)</f>
        <v>89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42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23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0</v>
      </c>
      <c r="I8">
        <f>ROUND(SUMIF(Councils!$C$6:$C$809,$B8,Councils!$Q$6:$Q$809),0)</f>
        <v>0</v>
      </c>
      <c r="J8">
        <f>ROUND(SUMIF(Councils!$C$6:$C$809,$B8,Councils!$R$6:$R$809),0)</f>
        <v>0</v>
      </c>
      <c r="K8">
        <f>ROUND(SUMIF(Councils!$C$6:$C$809,$B8,Councils!$S$6:$S$809),0)</f>
        <v>5</v>
      </c>
      <c r="L8">
        <f>ROUND(SUMIF(Councils!$C$6:$C$809,$B8,Councils!$T$6:$T$809),0)</f>
        <v>2</v>
      </c>
      <c r="M8">
        <f>ROUND(SUMIF(Councils!$C$6:$C$809,$B8,Councils!$U$6:$U$809),0)</f>
        <v>3</v>
      </c>
      <c r="N8" s="63">
        <f t="shared" si="0"/>
        <v>0</v>
      </c>
    </row>
    <row r="9" spans="1:14">
      <c r="A9">
        <f>RANK(M9,$M$2:$M229,0)</f>
        <v>32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1</v>
      </c>
      <c r="I9">
        <f>ROUND(SUMIF(Councils!$C$6:$C$809,$B9,Councils!$Q$6:$Q$809),0)</f>
        <v>1</v>
      </c>
      <c r="J9">
        <f>ROUND(SUMIF(Councils!$C$6:$C$809,$B9,Councils!$R$6:$R$809),0)</f>
        <v>0</v>
      </c>
      <c r="K9">
        <f>ROUND(SUMIF(Councils!$C$6:$C$809,$B9,Councils!$S$6:$S$809),0)</f>
        <v>7</v>
      </c>
      <c r="L9">
        <f>ROUND(SUMIF(Councils!$C$6:$C$809,$B9,Councils!$T$6:$T$809),0)</f>
        <v>5</v>
      </c>
      <c r="M9">
        <f>ROUND(SUMIF(Councils!$C$6:$C$809,$B9,Councils!$U$6:$U$809),0)</f>
        <v>2</v>
      </c>
      <c r="N9" s="63">
        <f t="shared" si="0"/>
        <v>0</v>
      </c>
    </row>
    <row r="10" spans="1:14">
      <c r="A10">
        <f>RANK(M10,$M$2:$M230,0)</f>
        <v>52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2</v>
      </c>
      <c r="L10">
        <f>ROUND(SUMIF(Councils!$C$6:$C$809,$B10,Councils!$T$6:$T$809),0)</f>
        <v>1</v>
      </c>
      <c r="M10">
        <f>ROUND(SUMIF(Councils!$C$6:$C$809,$B10,Councils!$U$6:$U$809),0)</f>
        <v>1</v>
      </c>
      <c r="N10" s="63">
        <f t="shared" si="0"/>
        <v>0</v>
      </c>
    </row>
    <row r="11" spans="1:14">
      <c r="A11">
        <f>RANK(M11,$M$2:$M231,0)</f>
        <v>205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0</v>
      </c>
      <c r="J11">
        <f>ROUND(SUMIF(Councils!$C$6:$C$809,$B11,Councils!$R$6:$R$809),0)</f>
        <v>0</v>
      </c>
      <c r="K11">
        <f>ROUND(SUMIF(Councils!$C$6:$C$809,$B11,Councils!$S$6:$S$809),0)</f>
        <v>4</v>
      </c>
      <c r="L11">
        <f>ROUND(SUMIF(Councils!$C$6:$C$809,$B11,Councils!$T$6:$T$809),0)</f>
        <v>7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151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1</v>
      </c>
      <c r="M12">
        <f>ROUND(SUMIF(Councils!$C$6:$C$809,$B12,Councils!$U$6:$U$809),0)</f>
        <v>-1</v>
      </c>
      <c r="N12" s="63">
        <f t="shared" si="0"/>
        <v>0</v>
      </c>
    </row>
    <row r="13" spans="1:14">
      <c r="A13">
        <f>RANK(M13,$M$2:$M233,0)</f>
        <v>89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190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0</v>
      </c>
      <c r="I14">
        <f>ROUND(SUMIF(Councils!$C$6:$C$809,$B14,Councils!$Q$6:$Q$809),0)</f>
        <v>0</v>
      </c>
      <c r="J14">
        <f>ROUND(SUMIF(Councils!$C$6:$C$809,$B14,Councils!$R$6:$R$809),0)</f>
        <v>0</v>
      </c>
      <c r="K14">
        <f>ROUND(SUMIF(Councils!$C$6:$C$809,$B14,Councils!$S$6:$S$809),0)</f>
        <v>1</v>
      </c>
      <c r="L14">
        <f>ROUND(SUMIF(Councils!$C$6:$C$809,$B14,Councils!$T$6:$T$809),0)</f>
        <v>3</v>
      </c>
      <c r="M14">
        <f>ROUND(SUMIF(Councils!$C$6:$C$809,$B14,Councils!$U$6:$U$809),0)</f>
        <v>-2</v>
      </c>
      <c r="N14" s="63">
        <f t="shared" si="0"/>
        <v>0</v>
      </c>
    </row>
    <row r="15" spans="1:14">
      <c r="A15">
        <f>RANK(M15,$M$2:$M235,0)</f>
        <v>205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1</v>
      </c>
      <c r="L15">
        <f>ROUND(SUMIF(Councils!$C$6:$C$809,$B15,Councils!$T$6:$T$809),0)</f>
        <v>4</v>
      </c>
      <c r="M15">
        <f>ROUND(SUMIF(Councils!$C$6:$C$809,$B15,Councils!$U$6:$U$809),0)</f>
        <v>-3</v>
      </c>
      <c r="N15" s="63">
        <f t="shared" si="0"/>
        <v>0</v>
      </c>
    </row>
    <row r="16" spans="1:14">
      <c r="A16">
        <f>RANK(M16,$M$2:$M236,0)</f>
        <v>205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1</v>
      </c>
      <c r="J16">
        <f>ROUND(SUMIF(Councils!$C$6:$C$809,$B16,Councils!$R$6:$R$809),0)</f>
        <v>-1</v>
      </c>
      <c r="K16">
        <f>ROUND(SUMIF(Councils!$C$6:$C$809,$B16,Councils!$S$6:$S$809),0)</f>
        <v>0</v>
      </c>
      <c r="L16">
        <f>ROUND(SUMIF(Councils!$C$6:$C$809,$B16,Councils!$T$6:$T$809),0)</f>
        <v>3</v>
      </c>
      <c r="M16">
        <f>ROUND(SUMIF(Councils!$C$6:$C$809,$B16,Councils!$U$6:$U$809),0)</f>
        <v>-3</v>
      </c>
      <c r="N16" s="63">
        <f t="shared" si="0"/>
        <v>0</v>
      </c>
    </row>
    <row r="17" spans="1:14">
      <c r="A17">
        <f>RANK(M17,$M$2:$M237,0)</f>
        <v>151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1</v>
      </c>
      <c r="M17">
        <f>ROUND(SUMIF(Councils!$C$6:$C$809,$B17,Councils!$U$6:$U$809),0)</f>
        <v>-1</v>
      </c>
      <c r="N17" s="63">
        <f t="shared" si="0"/>
        <v>0</v>
      </c>
    </row>
    <row r="18" spans="1:14">
      <c r="A18">
        <f>RANK(M18,$M$2:$M238,0)</f>
        <v>151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1</v>
      </c>
      <c r="M18">
        <f>ROUND(SUMIF(Councils!$C$6:$C$809,$B18,Councils!$U$6:$U$809),0)</f>
        <v>-1</v>
      </c>
      <c r="N18" s="63">
        <f t="shared" si="0"/>
        <v>0</v>
      </c>
    </row>
    <row r="19" spans="1:14">
      <c r="A19">
        <f>RANK(M19,$M$2:$M239,0)</f>
        <v>89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32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2</v>
      </c>
      <c r="I20">
        <f>ROUND(SUMIF(Councils!$C$6:$C$809,$B20,Councils!$Q$6:$Q$809),0)</f>
        <v>0</v>
      </c>
      <c r="J20">
        <f>ROUND(SUMIF(Councils!$C$6:$C$809,$B20,Councils!$R$6:$R$809),0)</f>
        <v>2</v>
      </c>
      <c r="K20">
        <f>ROUND(SUMIF(Councils!$C$6:$C$809,$B20,Councils!$S$6:$S$809),0)</f>
        <v>3</v>
      </c>
      <c r="L20">
        <f>ROUND(SUMIF(Councils!$C$6:$C$809,$B20,Councils!$T$6:$T$809),0)</f>
        <v>1</v>
      </c>
      <c r="M20">
        <f>ROUND(SUMIF(Councils!$C$6:$C$809,$B20,Councils!$U$6:$U$809),0)</f>
        <v>2</v>
      </c>
      <c r="N20" s="63">
        <f t="shared" si="0"/>
        <v>0</v>
      </c>
    </row>
    <row r="21" spans="1:14">
      <c r="A21">
        <f>RANK(M21,$M$2:$M241,0)</f>
        <v>89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1</v>
      </c>
      <c r="J21">
        <f>ROUND(SUMIF(Councils!$C$6:$C$809,$B21,Councils!$R$6:$R$809),0)</f>
        <v>-1</v>
      </c>
      <c r="K21">
        <f>ROUND(SUMIF(Councils!$C$6:$C$809,$B21,Councils!$S$6:$S$809),0)</f>
        <v>2</v>
      </c>
      <c r="L21">
        <f>ROUND(SUMIF(Councils!$C$6:$C$809,$B21,Councils!$T$6:$T$809),0)</f>
        <v>2</v>
      </c>
      <c r="M21">
        <f>ROUND(SUMIF(Councils!$C$6:$C$809,$B21,Councils!$U$6:$U$809),0)</f>
        <v>0</v>
      </c>
      <c r="N21" s="63">
        <f t="shared" si="0"/>
        <v>0</v>
      </c>
    </row>
    <row r="22" spans="1:14">
      <c r="A22">
        <f>RANK(M22,$M$2:$M242,0)</f>
        <v>52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1</v>
      </c>
      <c r="I22">
        <f>ROUND(SUMIF(Councils!$C$6:$C$809,$B22,Councils!$Q$6:$Q$809),0)</f>
        <v>0</v>
      </c>
      <c r="J22">
        <f>ROUND(SUMIF(Councils!$C$6:$C$809,$B22,Councils!$R$6:$R$809),0)</f>
        <v>1</v>
      </c>
      <c r="K22">
        <f>ROUND(SUMIF(Councils!$C$6:$C$809,$B22,Councils!$S$6:$S$809),0)</f>
        <v>1</v>
      </c>
      <c r="L22">
        <f>ROUND(SUMIF(Councils!$C$6:$C$809,$B22,Councils!$T$6:$T$809),0)</f>
        <v>0</v>
      </c>
      <c r="M22">
        <f>ROUND(SUMIF(Councils!$C$6:$C$809,$B22,Councils!$U$6:$U$809),0)</f>
        <v>1</v>
      </c>
      <c r="N22" s="63">
        <f t="shared" si="0"/>
        <v>0</v>
      </c>
    </row>
    <row r="23" spans="1:14">
      <c r="A23">
        <f>RANK(M23,$M$2:$M243,0)</f>
        <v>10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5</v>
      </c>
      <c r="L23">
        <f>ROUND(SUMIF(Councils!$C$6:$C$809,$B23,Councils!$T$6:$T$809),0)</f>
        <v>0</v>
      </c>
      <c r="M23">
        <f>ROUND(SUMIF(Councils!$C$6:$C$809,$B23,Councils!$U$6:$U$809),0)</f>
        <v>5</v>
      </c>
      <c r="N23" s="63">
        <f t="shared" si="0"/>
        <v>0</v>
      </c>
    </row>
    <row r="24" spans="1:14">
      <c r="A24">
        <f>RANK(M24,$M$2:$M244,0)</f>
        <v>52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0</v>
      </c>
      <c r="J24">
        <f>ROUND(SUMIF(Councils!$C$6:$C$809,$B24,Councils!$R$6:$R$809),0)</f>
        <v>0</v>
      </c>
      <c r="K24">
        <f>ROUND(SUMIF(Councils!$C$6:$C$809,$B24,Councils!$S$6:$S$809),0)</f>
        <v>2</v>
      </c>
      <c r="L24">
        <f>ROUND(SUMIF(Councils!$C$6:$C$809,$B24,Councils!$T$6:$T$809),0)</f>
        <v>1</v>
      </c>
      <c r="M24">
        <f>ROUND(SUMIF(Councils!$C$6:$C$809,$B24,Councils!$U$6:$U$809),0)</f>
        <v>1</v>
      </c>
      <c r="N24" s="63">
        <f t="shared" si="0"/>
        <v>0</v>
      </c>
    </row>
    <row r="25" spans="1:14">
      <c r="A25">
        <f>RANK(M25,$M$2:$M245,0)</f>
        <v>32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1</v>
      </c>
      <c r="I25">
        <f>ROUND(SUMIF(Councils!$C$6:$C$809,$B25,Councils!$Q$6:$Q$809),0)</f>
        <v>0</v>
      </c>
      <c r="J25">
        <f>ROUND(SUMIF(Councils!$C$6:$C$809,$B25,Councils!$R$6:$R$809),0)</f>
        <v>1</v>
      </c>
      <c r="K25">
        <f>ROUND(SUMIF(Councils!$C$6:$C$809,$B25,Councils!$S$6:$S$809),0)</f>
        <v>2</v>
      </c>
      <c r="L25">
        <f>ROUND(SUMIF(Councils!$C$6:$C$809,$B25,Councils!$T$6:$T$809),0)</f>
        <v>0</v>
      </c>
      <c r="M25">
        <f>ROUND(SUMIF(Councils!$C$6:$C$809,$B25,Councils!$U$6:$U$809),0)</f>
        <v>2</v>
      </c>
      <c r="N25" s="63">
        <f t="shared" si="0"/>
        <v>0</v>
      </c>
    </row>
    <row r="26" spans="1:14">
      <c r="A26">
        <f>RANK(M26,$M$2:$M246,0)</f>
        <v>32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2</v>
      </c>
      <c r="L26">
        <f>ROUND(SUMIF(Councils!$C$6:$C$809,$B26,Councils!$T$6:$T$809),0)</f>
        <v>0</v>
      </c>
      <c r="M26">
        <f>ROUND(SUMIF(Councils!$C$6:$C$809,$B26,Councils!$U$6:$U$809),0)</f>
        <v>2</v>
      </c>
      <c r="N26" s="63">
        <f t="shared" si="0"/>
        <v>0</v>
      </c>
    </row>
    <row r="27" spans="1:14">
      <c r="A27">
        <f>RANK(M27,$M$2:$M247,0)</f>
        <v>151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1</v>
      </c>
      <c r="J27">
        <f>ROUND(SUMIF(Councils!$C$6:$C$809,$B27,Councils!$R$6:$R$809),0)</f>
        <v>-1</v>
      </c>
      <c r="K27">
        <f>ROUND(SUMIF(Councils!$C$6:$C$809,$B27,Councils!$S$6:$S$809),0)</f>
        <v>0</v>
      </c>
      <c r="L27">
        <f>ROUND(SUMIF(Councils!$C$6:$C$809,$B27,Councils!$T$6:$T$809),0)</f>
        <v>1</v>
      </c>
      <c r="M27">
        <f>ROUND(SUMIF(Councils!$C$6:$C$809,$B27,Councils!$U$6:$U$809),0)</f>
        <v>-1</v>
      </c>
      <c r="N27" s="63">
        <f t="shared" si="0"/>
        <v>0</v>
      </c>
    </row>
    <row r="28" spans="1:14">
      <c r="A28">
        <f>RANK(M28,$M$2:$M248,0)</f>
        <v>52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0</v>
      </c>
      <c r="I28">
        <f>ROUND(SUMIF(Councils!$C$6:$C$809,$B28,Councils!$Q$6:$Q$809),0)</f>
        <v>0</v>
      </c>
      <c r="J28">
        <f>ROUND(SUMIF(Councils!$C$6:$C$809,$B28,Councils!$R$6:$R$809),0)</f>
        <v>0</v>
      </c>
      <c r="K28">
        <f>ROUND(SUMIF(Councils!$C$6:$C$809,$B28,Councils!$S$6:$S$809),0)</f>
        <v>3</v>
      </c>
      <c r="L28">
        <f>ROUND(SUMIF(Councils!$C$6:$C$809,$B28,Councils!$T$6:$T$809),0)</f>
        <v>2</v>
      </c>
      <c r="M28">
        <f>ROUND(SUMIF(Councils!$C$6:$C$809,$B28,Councils!$U$6:$U$809),0)</f>
        <v>1</v>
      </c>
      <c r="N28" s="63">
        <f t="shared" si="0"/>
        <v>0</v>
      </c>
    </row>
    <row r="29" spans="1:14">
      <c r="A29">
        <f>RANK(M29,$M$2:$M249,0)</f>
        <v>89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0</v>
      </c>
      <c r="I29">
        <f>ROUND(SUMIF(Councils!$C$6:$C$809,$B29,Councils!$Q$6:$Q$809),0)</f>
        <v>1</v>
      </c>
      <c r="J29">
        <f>ROUND(SUMIF(Councils!$C$6:$C$809,$B29,Councils!$R$6:$R$809),0)</f>
        <v>-1</v>
      </c>
      <c r="K29">
        <f>ROUND(SUMIF(Councils!$C$6:$C$809,$B29,Councils!$S$6:$S$809),0)</f>
        <v>6</v>
      </c>
      <c r="L29">
        <f>ROUND(SUMIF(Councils!$C$6:$C$809,$B29,Councils!$T$6:$T$809),0)</f>
        <v>6</v>
      </c>
      <c r="M29">
        <f>ROUND(SUMIF(Councils!$C$6:$C$809,$B29,Councils!$U$6:$U$809),0)</f>
        <v>0</v>
      </c>
      <c r="N29" s="63">
        <f t="shared" si="0"/>
        <v>0</v>
      </c>
    </row>
    <row r="30" spans="1:14">
      <c r="A30">
        <f>RANK(M30,$M$2:$M250,0)</f>
        <v>5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1</v>
      </c>
      <c r="I30">
        <f>ROUND(SUMIF(Councils!$C$6:$C$809,$B30,Councils!$Q$6:$Q$809),0)</f>
        <v>0</v>
      </c>
      <c r="J30">
        <f>ROUND(SUMIF(Councils!$C$6:$C$809,$B30,Councils!$R$6:$R$809),0)</f>
        <v>1</v>
      </c>
      <c r="K30">
        <f>ROUND(SUMIF(Councils!$C$6:$C$809,$B30,Councils!$S$6:$S$809),0)</f>
        <v>9</v>
      </c>
      <c r="L30">
        <f>ROUND(SUMIF(Councils!$C$6:$C$809,$B30,Councils!$T$6:$T$809),0)</f>
        <v>3</v>
      </c>
      <c r="M30">
        <f>ROUND(SUMIF(Councils!$C$6:$C$809,$B30,Councils!$U$6:$U$809),0)</f>
        <v>6</v>
      </c>
      <c r="N30" s="63">
        <f t="shared" si="0"/>
        <v>0</v>
      </c>
    </row>
    <row r="31" spans="1:14">
      <c r="A31">
        <f>RANK(M31,$M$2:$M251,0)</f>
        <v>52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23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2</v>
      </c>
      <c r="I32">
        <f>ROUND(SUMIF(Councils!$C$6:$C$809,$B32,Councils!$Q$6:$Q$809),0)</f>
        <v>0</v>
      </c>
      <c r="J32">
        <f>ROUND(SUMIF(Councils!$C$6:$C$809,$B32,Councils!$R$6:$R$809),0)</f>
        <v>2</v>
      </c>
      <c r="K32">
        <f>ROUND(SUMIF(Councils!$C$6:$C$809,$B32,Councils!$S$6:$S$809),0)</f>
        <v>8</v>
      </c>
      <c r="L32">
        <f>ROUND(SUMIF(Councils!$C$6:$C$809,$B32,Councils!$T$6:$T$809),0)</f>
        <v>5</v>
      </c>
      <c r="M32">
        <f>ROUND(SUMIF(Councils!$C$6:$C$809,$B32,Councils!$U$6:$U$809),0)</f>
        <v>3</v>
      </c>
      <c r="N32" s="63">
        <f t="shared" si="0"/>
        <v>0</v>
      </c>
    </row>
    <row r="33" spans="1:14">
      <c r="A33">
        <f>RANK(M33,$M$2:$M253,0)</f>
        <v>190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1</v>
      </c>
      <c r="J33">
        <f>ROUND(SUMIF(Councils!$C$6:$C$809,$B33,Councils!$R$6:$R$809),0)</f>
        <v>-1</v>
      </c>
      <c r="K33">
        <f>ROUND(SUMIF(Councils!$C$6:$C$809,$B33,Councils!$S$6:$S$809),0)</f>
        <v>1</v>
      </c>
      <c r="L33">
        <f>ROUND(SUMIF(Councils!$C$6:$C$809,$B33,Councils!$T$6:$T$809),0)</f>
        <v>3</v>
      </c>
      <c r="M33">
        <f>ROUND(SUMIF(Councils!$C$6:$C$809,$B33,Councils!$U$6:$U$809),0)</f>
        <v>-2</v>
      </c>
      <c r="N33" s="63">
        <f t="shared" si="0"/>
        <v>0</v>
      </c>
    </row>
    <row r="34" spans="1:14">
      <c r="A34">
        <f>RANK(M34,$M$2:$M254,0)</f>
        <v>205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0</v>
      </c>
      <c r="J34">
        <f>ROUND(SUMIF(Councils!$C$6:$C$809,$B34,Councils!$R$6:$R$809),0)</f>
        <v>0</v>
      </c>
      <c r="K34">
        <f>ROUND(SUMIF(Councils!$C$6:$C$809,$B34,Councils!$S$6:$S$809),0)</f>
        <v>2</v>
      </c>
      <c r="L34">
        <f>ROUND(SUMIF(Councils!$C$6:$C$809,$B34,Councils!$T$6:$T$809),0)</f>
        <v>5</v>
      </c>
      <c r="M34">
        <f>ROUND(SUMIF(Councils!$C$6:$C$809,$B34,Councils!$U$6:$U$809),0)</f>
        <v>-3</v>
      </c>
      <c r="N34" s="63">
        <f t="shared" si="0"/>
        <v>0</v>
      </c>
    </row>
    <row r="35" spans="1:14">
      <c r="A35">
        <f>RANK(M35,$M$2:$M255,0)</f>
        <v>10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1</v>
      </c>
      <c r="I35">
        <f>ROUND(SUMIF(Councils!$C$6:$C$809,$B35,Councils!$Q$6:$Q$809),0)</f>
        <v>1</v>
      </c>
      <c r="J35">
        <f>ROUND(SUMIF(Councils!$C$6:$C$809,$B35,Councils!$R$6:$R$809),0)</f>
        <v>0</v>
      </c>
      <c r="K35">
        <f>ROUND(SUMIF(Councils!$C$6:$C$809,$B35,Councils!$S$6:$S$809),0)</f>
        <v>8</v>
      </c>
      <c r="L35">
        <f>ROUND(SUMIF(Councils!$C$6:$C$809,$B35,Councils!$T$6:$T$809),0)</f>
        <v>3</v>
      </c>
      <c r="M35">
        <f>ROUND(SUMIF(Councils!$C$6:$C$809,$B35,Councils!$U$6:$U$809),0)</f>
        <v>5</v>
      </c>
      <c r="N35" s="63">
        <f t="shared" si="0"/>
        <v>0</v>
      </c>
    </row>
    <row r="36" spans="1:14">
      <c r="A36">
        <f>RANK(M36,$M$2:$M256,0)</f>
        <v>89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89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1</v>
      </c>
      <c r="I37">
        <f>ROUND(SUMIF(Councils!$C$6:$C$809,$B37,Councils!$Q$6:$Q$809),0)</f>
        <v>0</v>
      </c>
      <c r="J37">
        <f>ROUND(SUMIF(Councils!$C$6:$C$809,$B37,Councils!$R$6:$R$809),0)</f>
        <v>1</v>
      </c>
      <c r="K37">
        <f>ROUND(SUMIF(Councils!$C$6:$C$809,$B37,Councils!$S$6:$S$809),0)</f>
        <v>2</v>
      </c>
      <c r="L37">
        <f>ROUND(SUMIF(Councils!$C$6:$C$809,$B37,Councils!$T$6:$T$809),0)</f>
        <v>2</v>
      </c>
      <c r="M37">
        <f>ROUND(SUMIF(Councils!$C$6:$C$809,$B37,Councils!$U$6:$U$809),0)</f>
        <v>0</v>
      </c>
      <c r="N37" s="63">
        <f t="shared" si="0"/>
        <v>0</v>
      </c>
    </row>
    <row r="38" spans="1:14">
      <c r="A38">
        <f>RANK(M38,$M$2:$M258,0)</f>
        <v>52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2</v>
      </c>
      <c r="J38">
        <f>ROUND(SUMIF(Councils!$C$6:$C$809,$B38,Councils!$R$6:$R$809),0)</f>
        <v>-2</v>
      </c>
      <c r="K38">
        <f>ROUND(SUMIF(Councils!$C$6:$C$809,$B38,Councils!$S$6:$S$809),0)</f>
        <v>6</v>
      </c>
      <c r="L38">
        <f>ROUND(SUMIF(Councils!$C$6:$C$809,$B38,Councils!$T$6:$T$809),0)</f>
        <v>5</v>
      </c>
      <c r="M38">
        <f>ROUND(SUMIF(Councils!$C$6:$C$809,$B38,Councils!$U$6:$U$809),0)</f>
        <v>1</v>
      </c>
      <c r="N38" s="63">
        <f t="shared" si="0"/>
        <v>0</v>
      </c>
    </row>
    <row r="39" spans="1:14">
      <c r="A39">
        <f>RANK(M39,$M$2:$M259,0)</f>
        <v>32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2</v>
      </c>
      <c r="I39">
        <f>ROUND(SUMIF(Councils!$C$6:$C$809,$B39,Councils!$Q$6:$Q$809),0)</f>
        <v>1</v>
      </c>
      <c r="J39">
        <f>ROUND(SUMIF(Councils!$C$6:$C$809,$B39,Councils!$R$6:$R$809),0)</f>
        <v>1</v>
      </c>
      <c r="K39">
        <f>ROUND(SUMIF(Councils!$C$6:$C$809,$B39,Councils!$S$6:$S$809),0)</f>
        <v>6</v>
      </c>
      <c r="L39">
        <f>ROUND(SUMIF(Councils!$C$6:$C$809,$B39,Councils!$T$6:$T$809),0)</f>
        <v>4</v>
      </c>
      <c r="M39">
        <f>ROUND(SUMIF(Councils!$C$6:$C$809,$B39,Councils!$U$6:$U$809),0)</f>
        <v>2</v>
      </c>
      <c r="N39" s="63">
        <f t="shared" si="0"/>
        <v>0</v>
      </c>
    </row>
    <row r="40" spans="1:14">
      <c r="A40">
        <f>RANK(M40,$M$2:$M260,0)</f>
        <v>89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151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1</v>
      </c>
      <c r="J41">
        <f>ROUND(SUMIF(Councils!$C$6:$C$809,$B41,Councils!$R$6:$R$809),0)</f>
        <v>-1</v>
      </c>
      <c r="K41">
        <f>ROUND(SUMIF(Councils!$C$6:$C$809,$B41,Councils!$S$6:$S$809),0)</f>
        <v>5</v>
      </c>
      <c r="L41">
        <f>ROUND(SUMIF(Councils!$C$6:$C$809,$B41,Councils!$T$6:$T$809),0)</f>
        <v>6</v>
      </c>
      <c r="M41">
        <f>ROUND(SUMIF(Councils!$C$6:$C$809,$B41,Councils!$U$6:$U$809),0)</f>
        <v>-1</v>
      </c>
      <c r="N41" s="63">
        <f t="shared" si="0"/>
        <v>0</v>
      </c>
    </row>
    <row r="42" spans="1:14">
      <c r="A42">
        <f>RANK(M42,$M$2:$M262,0)</f>
        <v>89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1</v>
      </c>
      <c r="M42">
        <f>ROUND(SUMIF(Councils!$C$6:$C$809,$B42,Councils!$U$6:$U$809),0)</f>
        <v>0</v>
      </c>
      <c r="N42" s="63">
        <f t="shared" si="0"/>
        <v>0</v>
      </c>
    </row>
    <row r="43" spans="1:14">
      <c r="A43">
        <f>RANK(M43,$M$2:$M263,0)</f>
        <v>89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2</v>
      </c>
      <c r="L43">
        <f>ROUND(SUMIF(Councils!$C$6:$C$809,$B43,Councils!$T$6:$T$809),0)</f>
        <v>2</v>
      </c>
      <c r="M43">
        <f>ROUND(SUMIF(Councils!$C$6:$C$809,$B43,Councils!$U$6:$U$809),0)</f>
        <v>0</v>
      </c>
      <c r="N43" s="63">
        <f t="shared" si="0"/>
        <v>0</v>
      </c>
    </row>
    <row r="44" spans="1:14">
      <c r="A44">
        <f>RANK(M44,$M$2:$M264,0)</f>
        <v>89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0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89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205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1</v>
      </c>
      <c r="J46">
        <f>ROUND(SUMIF(Councils!$C$6:$C$809,$B46,Councils!$R$6:$R$809),0)</f>
        <v>-1</v>
      </c>
      <c r="K46">
        <f>ROUND(SUMIF(Councils!$C$6:$C$809,$B46,Councils!$S$6:$S$809),0)</f>
        <v>0</v>
      </c>
      <c r="L46">
        <f>ROUND(SUMIF(Councils!$C$6:$C$809,$B46,Councils!$T$6:$T$809),0)</f>
        <v>3</v>
      </c>
      <c r="M46">
        <f>ROUND(SUMIF(Councils!$C$6:$C$809,$B46,Councils!$U$6:$U$809),0)</f>
        <v>-3</v>
      </c>
      <c r="N46" s="63">
        <f t="shared" si="0"/>
        <v>0</v>
      </c>
    </row>
    <row r="47" spans="1:14">
      <c r="A47">
        <f>RANK(M47,$M$2:$M267,0)</f>
        <v>151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1</v>
      </c>
      <c r="J47">
        <f>ROUND(SUMIF(Councils!$C$6:$C$809,$B47,Councils!$R$6:$R$809),0)</f>
        <v>-1</v>
      </c>
      <c r="K47">
        <f>ROUND(SUMIF(Councils!$C$6:$C$809,$B47,Councils!$S$6:$S$809),0)</f>
        <v>3</v>
      </c>
      <c r="L47">
        <f>ROUND(SUMIF(Councils!$C$6:$C$809,$B47,Councils!$T$6:$T$809),0)</f>
        <v>4</v>
      </c>
      <c r="M47">
        <f>ROUND(SUMIF(Councils!$C$6:$C$809,$B47,Councils!$U$6:$U$809),0)</f>
        <v>-1</v>
      </c>
      <c r="N47" s="63">
        <f t="shared" si="0"/>
        <v>0</v>
      </c>
    </row>
    <row r="48" spans="1:14">
      <c r="A48">
        <f>RANK(M48,$M$2:$M268,0)</f>
        <v>16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1</v>
      </c>
      <c r="I48">
        <f>ROUND(SUMIF(Councils!$C$6:$C$809,$B48,Councils!$Q$6:$Q$809),0)</f>
        <v>0</v>
      </c>
      <c r="J48">
        <f>ROUND(SUMIF(Councils!$C$6:$C$809,$B48,Councils!$R$6:$R$809),0)</f>
        <v>1</v>
      </c>
      <c r="K48">
        <f>ROUND(SUMIF(Councils!$C$6:$C$809,$B48,Councils!$S$6:$S$809),0)</f>
        <v>6</v>
      </c>
      <c r="L48">
        <f>ROUND(SUMIF(Councils!$C$6:$C$809,$B48,Councils!$T$6:$T$809),0)</f>
        <v>2</v>
      </c>
      <c r="M48">
        <f>ROUND(SUMIF(Councils!$C$6:$C$809,$B48,Councils!$U$6:$U$809),0)</f>
        <v>4</v>
      </c>
      <c r="N48" s="63">
        <f t="shared" si="0"/>
        <v>0</v>
      </c>
    </row>
    <row r="49" spans="1:14">
      <c r="A49">
        <f>RANK(M49,$M$2:$M269,0)</f>
        <v>32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1</v>
      </c>
      <c r="I49">
        <f>ROUND(SUMIF(Councils!$C$6:$C$809,$B49,Councils!$Q$6:$Q$809),0)</f>
        <v>0</v>
      </c>
      <c r="J49">
        <f>ROUND(SUMIF(Councils!$C$6:$C$809,$B49,Councils!$R$6:$R$809),0)</f>
        <v>1</v>
      </c>
      <c r="K49">
        <f>ROUND(SUMIF(Councils!$C$6:$C$809,$B49,Councils!$S$6:$S$809),0)</f>
        <v>3</v>
      </c>
      <c r="L49">
        <f>ROUND(SUMIF(Councils!$C$6:$C$809,$B49,Councils!$T$6:$T$809),0)</f>
        <v>1</v>
      </c>
      <c r="M49">
        <f>ROUND(SUMIF(Councils!$C$6:$C$809,$B49,Councils!$U$6:$U$809),0)</f>
        <v>2</v>
      </c>
      <c r="N49" s="63">
        <f t="shared" si="0"/>
        <v>0</v>
      </c>
    </row>
    <row r="50" spans="1:14">
      <c r="A50">
        <f>RANK(M50,$M$2:$M270,0)</f>
        <v>1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3</v>
      </c>
      <c r="I50">
        <f>ROUND(SUMIF(Councils!$C$6:$C$809,$B50,Councils!$Q$6:$Q$809),0)</f>
        <v>1</v>
      </c>
      <c r="J50">
        <f>ROUND(SUMIF(Councils!$C$6:$C$809,$B50,Councils!$R$6:$R$809),0)</f>
        <v>2</v>
      </c>
      <c r="K50">
        <f>ROUND(SUMIF(Councils!$C$6:$C$809,$B50,Councils!$S$6:$S$809),0)</f>
        <v>12</v>
      </c>
      <c r="L50">
        <f>ROUND(SUMIF(Councils!$C$6:$C$809,$B50,Councils!$T$6:$T$809),0)</f>
        <v>1</v>
      </c>
      <c r="M50">
        <f>ROUND(SUMIF(Councils!$C$6:$C$809,$B50,Councils!$U$6:$U$809),0)</f>
        <v>11</v>
      </c>
      <c r="N50" s="63">
        <f t="shared" si="0"/>
        <v>0</v>
      </c>
    </row>
    <row r="51" spans="1:14">
      <c r="A51">
        <f>RANK(M51,$M$2:$M271,0)</f>
        <v>16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Matthew Fisher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0</v>
      </c>
      <c r="I51">
        <f>ROUND(SUMIF(Councils!$C$6:$C$809,$B51,Councils!$Q$6:$Q$809),0)</f>
        <v>2</v>
      </c>
      <c r="J51">
        <f>ROUND(SUMIF(Councils!$C$6:$C$809,$B51,Councils!$R$6:$R$809),0)</f>
        <v>-2</v>
      </c>
      <c r="K51">
        <f>ROUND(SUMIF(Councils!$C$6:$C$809,$B51,Councils!$S$6:$S$809),0)</f>
        <v>8</v>
      </c>
      <c r="L51">
        <f>ROUND(SUMIF(Councils!$C$6:$C$809,$B51,Councils!$T$6:$T$809),0)</f>
        <v>4</v>
      </c>
      <c r="M51">
        <f>ROUND(SUMIF(Councils!$C$6:$C$809,$B51,Councils!$U$6:$U$809),0)</f>
        <v>4</v>
      </c>
      <c r="N51" s="63">
        <f t="shared" si="0"/>
        <v>0</v>
      </c>
    </row>
    <row r="52" spans="1:14">
      <c r="A52">
        <f>RANK(M52,$M$2:$M272,0)</f>
        <v>2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1</v>
      </c>
      <c r="I52">
        <f>ROUND(SUMIF(Councils!$C$6:$C$809,$B52,Councils!$Q$6:$Q$809),0)</f>
        <v>1</v>
      </c>
      <c r="J52">
        <f>ROUND(SUMIF(Councils!$C$6:$C$809,$B52,Councils!$R$6:$R$809),0)</f>
        <v>0</v>
      </c>
      <c r="K52">
        <f>ROUND(SUMIF(Councils!$C$6:$C$809,$B52,Councils!$S$6:$S$809),0)</f>
        <v>13</v>
      </c>
      <c r="L52">
        <f>ROUND(SUMIF(Councils!$C$6:$C$809,$B52,Councils!$T$6:$T$809),0)</f>
        <v>4</v>
      </c>
      <c r="M52">
        <f>ROUND(SUMIF(Councils!$C$6:$C$809,$B52,Councils!$U$6:$U$809),0)</f>
        <v>9</v>
      </c>
      <c r="N52" s="63">
        <f t="shared" si="0"/>
        <v>0</v>
      </c>
    </row>
    <row r="53" spans="1:14">
      <c r="A53">
        <f>RANK(M53,$M$2:$M273,0)</f>
        <v>52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3</v>
      </c>
      <c r="I53">
        <f>ROUND(SUMIF(Councils!$C$6:$C$809,$B53,Councils!$Q$6:$Q$809),0)</f>
        <v>1</v>
      </c>
      <c r="J53">
        <f>ROUND(SUMIF(Councils!$C$6:$C$809,$B53,Councils!$R$6:$R$809),0)</f>
        <v>2</v>
      </c>
      <c r="K53">
        <f>ROUND(SUMIF(Councils!$C$6:$C$809,$B53,Councils!$S$6:$S$809),0)</f>
        <v>11</v>
      </c>
      <c r="L53">
        <f>ROUND(SUMIF(Councils!$C$6:$C$809,$B53,Councils!$T$6:$T$809),0)</f>
        <v>10</v>
      </c>
      <c r="M53">
        <f>ROUND(SUMIF(Councils!$C$6:$C$809,$B53,Councils!$U$6:$U$809),0)</f>
        <v>1</v>
      </c>
      <c r="N53" s="63">
        <f t="shared" si="0"/>
        <v>0</v>
      </c>
    </row>
    <row r="54" spans="1:14">
      <c r="A54">
        <f>RANK(M54,$M$2:$M274,0)</f>
        <v>151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1</v>
      </c>
      <c r="J54">
        <f>ROUND(SUMIF(Councils!$C$6:$C$809,$B54,Councils!$R$6:$R$809),0)</f>
        <v>-1</v>
      </c>
      <c r="K54">
        <f>ROUND(SUMIF(Councils!$C$6:$C$809,$B54,Councils!$S$6:$S$809),0)</f>
        <v>1</v>
      </c>
      <c r="L54">
        <f>ROUND(SUMIF(Councils!$C$6:$C$809,$B54,Councils!$T$6:$T$809),0)</f>
        <v>2</v>
      </c>
      <c r="M54">
        <f>ROUND(SUMIF(Councils!$C$6:$C$809,$B54,Councils!$U$6:$U$809),0)</f>
        <v>-1</v>
      </c>
      <c r="N54" s="63">
        <f t="shared" si="0"/>
        <v>0</v>
      </c>
    </row>
    <row r="55" spans="1:14">
      <c r="A55">
        <f>RANK(M55,$M$2:$M275,0)</f>
        <v>23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0</v>
      </c>
      <c r="I55">
        <f>ROUND(SUMIF(Councils!$C$6:$C$809,$B55,Councils!$Q$6:$Q$809),0)</f>
        <v>2</v>
      </c>
      <c r="J55">
        <f>ROUND(SUMIF(Councils!$C$6:$C$809,$B55,Councils!$R$6:$R$809),0)</f>
        <v>-2</v>
      </c>
      <c r="K55">
        <f>ROUND(SUMIF(Councils!$C$6:$C$809,$B55,Councils!$S$6:$S$809),0)</f>
        <v>6</v>
      </c>
      <c r="L55">
        <f>ROUND(SUMIF(Councils!$C$6:$C$809,$B55,Councils!$T$6:$T$809),0)</f>
        <v>3</v>
      </c>
      <c r="M55">
        <f>ROUND(SUMIF(Councils!$C$6:$C$809,$B55,Councils!$U$6:$U$809),0)</f>
        <v>3</v>
      </c>
      <c r="N55" s="63">
        <f t="shared" si="0"/>
        <v>0</v>
      </c>
    </row>
    <row r="56" spans="1:14">
      <c r="A56">
        <f>RANK(M56,$M$2:$M276,0)</f>
        <v>16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1</v>
      </c>
      <c r="I56">
        <f>ROUND(SUMIF(Councils!$C$6:$C$809,$B56,Councils!$Q$6:$Q$809),0)</f>
        <v>0</v>
      </c>
      <c r="J56">
        <f>ROUND(SUMIF(Councils!$C$6:$C$809,$B56,Councils!$R$6:$R$809),0)</f>
        <v>1</v>
      </c>
      <c r="K56">
        <f>ROUND(SUMIF(Councils!$C$6:$C$809,$B56,Councils!$S$6:$S$809),0)</f>
        <v>5</v>
      </c>
      <c r="L56">
        <f>ROUND(SUMIF(Councils!$C$6:$C$809,$B56,Councils!$T$6:$T$809),0)</f>
        <v>1</v>
      </c>
      <c r="M56">
        <f>ROUND(SUMIF(Councils!$C$6:$C$809,$B56,Councils!$U$6:$U$809),0)</f>
        <v>4</v>
      </c>
      <c r="N56" s="63">
        <f t="shared" si="0"/>
        <v>0</v>
      </c>
    </row>
    <row r="57" spans="1:14">
      <c r="A57">
        <f>RANK(M57,$M$2:$M277,0)</f>
        <v>190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3</v>
      </c>
      <c r="M57">
        <f>ROUND(SUMIF(Councils!$C$6:$C$809,$B57,Councils!$U$6:$U$809),0)</f>
        <v>-2</v>
      </c>
      <c r="N57" s="63">
        <f t="shared" si="0"/>
        <v>0</v>
      </c>
    </row>
    <row r="58" spans="1:14">
      <c r="A58">
        <f>RANK(M58,$M$2:$M278,0)</f>
        <v>217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2</v>
      </c>
      <c r="L58">
        <f>ROUND(SUMIF(Councils!$C$6:$C$809,$B58,Councils!$T$6:$T$809),0)</f>
        <v>7</v>
      </c>
      <c r="M58">
        <f>ROUND(SUMIF(Councils!$C$6:$C$809,$B58,Councils!$U$6:$U$809),0)</f>
        <v>-5</v>
      </c>
      <c r="N58" s="63">
        <f t="shared" si="0"/>
        <v>0</v>
      </c>
    </row>
    <row r="59" spans="1:14">
      <c r="A59">
        <f>RANK(M59,$M$2:$M279,0)</f>
        <v>52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4</v>
      </c>
      <c r="L59">
        <f>ROUND(SUMIF(Councils!$C$6:$C$809,$B59,Councils!$T$6:$T$809),0)</f>
        <v>3</v>
      </c>
      <c r="M59">
        <f>ROUND(SUMIF(Councils!$C$6:$C$809,$B59,Councils!$U$6:$U$809),0)</f>
        <v>1</v>
      </c>
      <c r="N59" s="63">
        <f t="shared" si="0"/>
        <v>0</v>
      </c>
    </row>
    <row r="60" spans="1:14">
      <c r="A60">
        <f>RANK(M60,$M$2:$M280,0)</f>
        <v>32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0</v>
      </c>
      <c r="I60">
        <f>ROUND(SUMIF(Councils!$C$6:$C$809,$B60,Councils!$Q$6:$Q$809),0)</f>
        <v>0</v>
      </c>
      <c r="J60">
        <f>ROUND(SUMIF(Councils!$C$6:$C$809,$B60,Councils!$R$6:$R$809),0)</f>
        <v>0</v>
      </c>
      <c r="K60">
        <f>ROUND(SUMIF(Councils!$C$6:$C$809,$B60,Councils!$S$6:$S$809),0)</f>
        <v>5</v>
      </c>
      <c r="L60">
        <f>ROUND(SUMIF(Councils!$C$6:$C$809,$B60,Councils!$T$6:$T$809),0)</f>
        <v>3</v>
      </c>
      <c r="M60">
        <f>ROUND(SUMIF(Councils!$C$6:$C$809,$B60,Councils!$U$6:$U$809),0)</f>
        <v>2</v>
      </c>
      <c r="N60" s="63">
        <f t="shared" si="0"/>
        <v>0</v>
      </c>
    </row>
    <row r="61" spans="1:14">
      <c r="A61">
        <f>RANK(M61,$M$2:$M281,0)</f>
        <v>89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1</v>
      </c>
      <c r="L61">
        <f>ROUND(SUMIF(Councils!$C$6:$C$809,$B61,Councils!$T$6:$T$809),0)</f>
        <v>1</v>
      </c>
      <c r="M61">
        <f>ROUND(SUMIF(Councils!$C$6:$C$809,$B61,Councils!$U$6:$U$809),0)</f>
        <v>0</v>
      </c>
      <c r="N61" s="63">
        <f t="shared" si="0"/>
        <v>0</v>
      </c>
    </row>
    <row r="62" spans="1:14">
      <c r="A62">
        <f>RANK(M62,$M$2:$M282,0)</f>
        <v>52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1</v>
      </c>
      <c r="L62">
        <f>ROUND(SUMIF(Councils!$C$6:$C$809,$B62,Councils!$T$6:$T$809),0)</f>
        <v>0</v>
      </c>
      <c r="M62">
        <f>ROUND(SUMIF(Councils!$C$6:$C$809,$B62,Councils!$U$6:$U$809),0)</f>
        <v>1</v>
      </c>
      <c r="N62" s="63">
        <f t="shared" si="0"/>
        <v>0</v>
      </c>
    </row>
    <row r="63" spans="1:14">
      <c r="A63">
        <f>RANK(M63,$M$2:$M283,0)</f>
        <v>89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2</v>
      </c>
      <c r="L63">
        <f>ROUND(SUMIF(Councils!$C$6:$C$809,$B63,Councils!$T$6:$T$809),0)</f>
        <v>2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151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205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3</v>
      </c>
      <c r="M65">
        <f>ROUND(SUMIF(Councils!$C$6:$C$809,$B65,Councils!$U$6:$U$809),0)</f>
        <v>-3</v>
      </c>
      <c r="N65" s="63">
        <f t="shared" si="0"/>
        <v>0</v>
      </c>
    </row>
    <row r="66" spans="1:14">
      <c r="A66">
        <f>RANK(M66,$M$2:$M286,0)</f>
        <v>52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2</v>
      </c>
      <c r="L66">
        <f>ROUND(SUMIF(Councils!$C$6:$C$809,$B66,Councils!$T$6:$T$809),0)</f>
        <v>1</v>
      </c>
      <c r="M66">
        <f>ROUND(SUMIF(Councils!$C$6:$C$809,$B66,Councils!$U$6:$U$809),0)</f>
        <v>1</v>
      </c>
      <c r="N66" s="63">
        <f t="shared" ref="N66:N129" si="1">IFERROR(M66/G66,0)</f>
        <v>0</v>
      </c>
    </row>
    <row r="67" spans="1:14">
      <c r="A67">
        <f>RANK(M67,$M$2:$M287,0)</f>
        <v>32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3</v>
      </c>
      <c r="L67">
        <f>ROUND(SUMIF(Councils!$C$6:$C$809,$B67,Councils!$T$6:$T$809),0)</f>
        <v>1</v>
      </c>
      <c r="M67">
        <f>ROUND(SUMIF(Councils!$C$6:$C$809,$B67,Councils!$U$6:$U$809),0)</f>
        <v>2</v>
      </c>
      <c r="N67" s="63">
        <f t="shared" si="1"/>
        <v>0</v>
      </c>
    </row>
    <row r="68" spans="1:14">
      <c r="A68">
        <f>RANK(M68,$M$2:$M288,0)</f>
        <v>217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1</v>
      </c>
      <c r="L68">
        <f>ROUND(SUMIF(Councils!$C$6:$C$809,$B68,Councils!$T$6:$T$809),0)</f>
        <v>6</v>
      </c>
      <c r="M68">
        <f>ROUND(SUMIF(Councils!$C$6:$C$809,$B68,Councils!$U$6:$U$809),0)</f>
        <v>-5</v>
      </c>
      <c r="N68" s="63">
        <f t="shared" si="1"/>
        <v>0</v>
      </c>
    </row>
    <row r="69" spans="1:14">
      <c r="A69">
        <f>RANK(M69,$M$2:$M289,0)</f>
        <v>89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41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89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0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89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53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89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52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0</v>
      </c>
      <c r="I73">
        <f>ROUND(SUMIF(Councils!$C$6:$C$809,$B73,Councils!$Q$6:$Q$809),0)</f>
        <v>0</v>
      </c>
      <c r="J73">
        <f>ROUND(SUMIF(Councils!$C$6:$C$809,$B73,Councils!$R$6:$R$809),0)</f>
        <v>0</v>
      </c>
      <c r="K73">
        <f>ROUND(SUMIF(Councils!$C$6:$C$809,$B73,Councils!$S$6:$S$809),0)</f>
        <v>3</v>
      </c>
      <c r="L73">
        <f>ROUND(SUMIF(Councils!$C$6:$C$809,$B73,Councils!$T$6:$T$809),0)</f>
        <v>2</v>
      </c>
      <c r="M73">
        <f>ROUND(SUMIF(Councils!$C$6:$C$809,$B73,Councils!$U$6:$U$809),0)</f>
        <v>1</v>
      </c>
      <c r="N73" s="63">
        <f t="shared" si="1"/>
        <v>0</v>
      </c>
    </row>
    <row r="74" spans="1:14">
      <c r="A74">
        <f>RANK(M74,$M$2:$M294,0)</f>
        <v>10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0</v>
      </c>
      <c r="J74">
        <f>ROUND(SUMIF(Councils!$C$6:$C$809,$B74,Councils!$R$6:$R$809),0)</f>
        <v>0</v>
      </c>
      <c r="K74">
        <f>ROUND(SUMIF(Councils!$C$6:$C$809,$B74,Councils!$S$6:$S$809),0)</f>
        <v>8</v>
      </c>
      <c r="L74">
        <f>ROUND(SUMIF(Councils!$C$6:$C$809,$B74,Councils!$T$6:$T$809),0)</f>
        <v>3</v>
      </c>
      <c r="M74">
        <f>ROUND(SUMIF(Councils!$C$6:$C$809,$B74,Councils!$U$6:$U$809),0)</f>
        <v>5</v>
      </c>
      <c r="N74" s="63">
        <f t="shared" si="1"/>
        <v>0</v>
      </c>
    </row>
    <row r="75" spans="1:14">
      <c r="A75">
        <f>RANK(M75,$M$2:$M295,0)</f>
        <v>52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1</v>
      </c>
      <c r="L75">
        <f>ROUND(SUMIF(Councils!$C$6:$C$809,$B75,Councils!$T$6:$T$809),0)</f>
        <v>0</v>
      </c>
      <c r="M75">
        <f>ROUND(SUMIF(Councils!$C$6:$C$809,$B75,Councils!$U$6:$U$809),0)</f>
        <v>1</v>
      </c>
      <c r="N75" s="63">
        <f t="shared" si="1"/>
        <v>0</v>
      </c>
    </row>
    <row r="76" spans="1:14">
      <c r="A76">
        <f>RANK(M76,$M$2:$M296,0)</f>
        <v>23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0</v>
      </c>
      <c r="I76">
        <f>ROUND(SUMIF(Councils!$C$6:$C$809,$B76,Councils!$Q$6:$Q$809),0)</f>
        <v>0</v>
      </c>
      <c r="J76">
        <f>ROUND(SUMIF(Councils!$C$6:$C$809,$B76,Councils!$R$6:$R$809),0)</f>
        <v>0</v>
      </c>
      <c r="K76">
        <f>ROUND(SUMIF(Councils!$C$6:$C$809,$B76,Councils!$S$6:$S$809),0)</f>
        <v>6</v>
      </c>
      <c r="L76">
        <f>ROUND(SUMIF(Councils!$C$6:$C$809,$B76,Councils!$T$6:$T$809),0)</f>
        <v>3</v>
      </c>
      <c r="M76">
        <f>ROUND(SUMIF(Councils!$C$6:$C$809,$B76,Councils!$U$6:$U$809),0)</f>
        <v>3</v>
      </c>
      <c r="N76" s="63">
        <f t="shared" si="1"/>
        <v>0</v>
      </c>
    </row>
    <row r="77" spans="1:14">
      <c r="A77">
        <f>RANK(M77,$M$2:$M297,0)</f>
        <v>32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52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1</v>
      </c>
      <c r="I78">
        <f>ROUND(SUMIF(Councils!$C$6:$C$809,$B78,Councils!$Q$6:$Q$809),0)</f>
        <v>0</v>
      </c>
      <c r="J78">
        <f>ROUND(SUMIF(Councils!$C$6:$C$809,$B78,Councils!$R$6:$R$809),0)</f>
        <v>1</v>
      </c>
      <c r="K78">
        <f>ROUND(SUMIF(Councils!$C$6:$C$809,$B78,Councils!$S$6:$S$809),0)</f>
        <v>2</v>
      </c>
      <c r="L78">
        <f>ROUND(SUMIF(Councils!$C$6:$C$809,$B78,Councils!$T$6:$T$809),0)</f>
        <v>1</v>
      </c>
      <c r="M78">
        <f>ROUND(SUMIF(Councils!$C$6:$C$809,$B78,Councils!$U$6:$U$809),0)</f>
        <v>1</v>
      </c>
      <c r="N78" s="63">
        <f t="shared" si="1"/>
        <v>0</v>
      </c>
    </row>
    <row r="79" spans="1:14">
      <c r="A79">
        <f>RANK(M79,$M$2:$M299,0)</f>
        <v>89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1</v>
      </c>
      <c r="I79">
        <f>ROUND(SUMIF(Councils!$C$6:$C$809,$B79,Councils!$Q$6:$Q$809),0)</f>
        <v>1</v>
      </c>
      <c r="J79">
        <f>ROUND(SUMIF(Councils!$C$6:$C$809,$B79,Councils!$R$6:$R$809),0)</f>
        <v>0</v>
      </c>
      <c r="K79">
        <f>ROUND(SUMIF(Councils!$C$6:$C$809,$B79,Councils!$S$6:$S$809),0)</f>
        <v>6</v>
      </c>
      <c r="L79">
        <f>ROUND(SUMIF(Councils!$C$6:$C$809,$B79,Councils!$T$6:$T$809),0)</f>
        <v>6</v>
      </c>
      <c r="M79">
        <f>ROUND(SUMIF(Councils!$C$6:$C$809,$B79,Councils!$U$6:$U$809),0)</f>
        <v>0</v>
      </c>
      <c r="N79" s="63">
        <f t="shared" si="1"/>
        <v>0</v>
      </c>
    </row>
    <row r="80" spans="1:14">
      <c r="A80">
        <f>RANK(M80,$M$2:$M300,0)</f>
        <v>151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1</v>
      </c>
      <c r="L80">
        <f>ROUND(SUMIF(Councils!$C$6:$C$809,$B80,Councils!$T$6:$T$809),0)</f>
        <v>2</v>
      </c>
      <c r="M80">
        <f>ROUND(SUMIF(Councils!$C$6:$C$809,$B80,Councils!$U$6:$U$809),0)</f>
        <v>-1</v>
      </c>
      <c r="N80" s="63">
        <f t="shared" si="1"/>
        <v>0</v>
      </c>
    </row>
    <row r="81" spans="1:14">
      <c r="A81">
        <f>RANK(M81,$M$2:$M301,0)</f>
        <v>151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1</v>
      </c>
      <c r="M81">
        <f>ROUND(SUMIF(Councils!$C$6:$C$809,$B81,Councils!$U$6:$U$809),0)</f>
        <v>-1</v>
      </c>
      <c r="N81" s="63">
        <f t="shared" si="1"/>
        <v>0</v>
      </c>
    </row>
    <row r="82" spans="1:14">
      <c r="A82">
        <f>RANK(M82,$M$2:$M302,0)</f>
        <v>16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1</v>
      </c>
      <c r="I82">
        <f>ROUND(SUMIF(Councils!$C$6:$C$809,$B82,Councils!$Q$6:$Q$809),0)</f>
        <v>1</v>
      </c>
      <c r="J82">
        <f>ROUND(SUMIF(Councils!$C$6:$C$809,$B82,Councils!$R$6:$R$809),0)</f>
        <v>0</v>
      </c>
      <c r="K82">
        <f>ROUND(SUMIF(Councils!$C$6:$C$809,$B82,Councils!$S$6:$S$809),0)</f>
        <v>10</v>
      </c>
      <c r="L82">
        <f>ROUND(SUMIF(Councils!$C$6:$C$809,$B82,Councils!$T$6:$T$809),0)</f>
        <v>6</v>
      </c>
      <c r="M82">
        <f>ROUND(SUMIF(Councils!$C$6:$C$809,$B82,Councils!$U$6:$U$809),0)</f>
        <v>4</v>
      </c>
      <c r="N82" s="63">
        <f t="shared" si="1"/>
        <v>0</v>
      </c>
    </row>
    <row r="83" spans="1:14">
      <c r="A83">
        <f>RANK(M83,$M$2:$M303,0)</f>
        <v>151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1</v>
      </c>
      <c r="J83">
        <f>ROUND(SUMIF(Councils!$C$6:$C$809,$B83,Councils!$R$6:$R$809),0)</f>
        <v>-1</v>
      </c>
      <c r="K83">
        <f>ROUND(SUMIF(Councils!$C$6:$C$809,$B83,Councils!$S$6:$S$809),0)</f>
        <v>2</v>
      </c>
      <c r="L83">
        <f>ROUND(SUMIF(Councils!$C$6:$C$809,$B83,Councils!$T$6:$T$809),0)</f>
        <v>3</v>
      </c>
      <c r="M83">
        <f>ROUND(SUMIF(Councils!$C$6:$C$809,$B83,Councils!$U$6:$U$809),0)</f>
        <v>-1</v>
      </c>
      <c r="N83" s="63">
        <f t="shared" si="1"/>
        <v>0</v>
      </c>
    </row>
    <row r="84" spans="1:14">
      <c r="A84">
        <f>RANK(M84,$M$2:$M304,0)</f>
        <v>52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1</v>
      </c>
      <c r="L84">
        <f>ROUND(SUMIF(Councils!$C$6:$C$809,$B84,Councils!$T$6:$T$809),0)</f>
        <v>0</v>
      </c>
      <c r="M84">
        <f>ROUND(SUMIF(Councils!$C$6:$C$809,$B84,Councils!$U$6:$U$809),0)</f>
        <v>1</v>
      </c>
      <c r="N84" s="63">
        <f t="shared" si="1"/>
        <v>0</v>
      </c>
    </row>
    <row r="85" spans="1:14">
      <c r="A85">
        <f>RANK(M85,$M$2:$M305,0)</f>
        <v>4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1</v>
      </c>
      <c r="I85">
        <f>ROUND(SUMIF(Councils!$C$6:$C$809,$B85,Councils!$Q$6:$Q$809),0)</f>
        <v>0</v>
      </c>
      <c r="J85">
        <f>ROUND(SUMIF(Councils!$C$6:$C$809,$B85,Councils!$R$6:$R$809),0)</f>
        <v>1</v>
      </c>
      <c r="K85">
        <f>ROUND(SUMIF(Councils!$C$6:$C$809,$B85,Councils!$S$6:$S$809),0)</f>
        <v>13</v>
      </c>
      <c r="L85">
        <f>ROUND(SUMIF(Councils!$C$6:$C$809,$B85,Councils!$T$6:$T$809),0)</f>
        <v>5</v>
      </c>
      <c r="M85">
        <f>ROUND(SUMIF(Councils!$C$6:$C$809,$B85,Councils!$U$6:$U$809),0)</f>
        <v>8</v>
      </c>
      <c r="N85" s="63">
        <f t="shared" si="1"/>
        <v>0</v>
      </c>
    </row>
    <row r="86" spans="1:14">
      <c r="A86">
        <f>RANK(M86,$M$2:$M306,0)</f>
        <v>151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2</v>
      </c>
      <c r="M86">
        <f>ROUND(SUMIF(Councils!$C$6:$C$809,$B86,Councils!$U$6:$U$809),0)</f>
        <v>-1</v>
      </c>
      <c r="N86" s="63">
        <f t="shared" si="1"/>
        <v>0</v>
      </c>
    </row>
    <row r="87" spans="1:14">
      <c r="A87">
        <f>RANK(M87,$M$2:$M307,0)</f>
        <v>89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0</v>
      </c>
      <c r="J87">
        <f>ROUND(SUMIF(Councils!$C$6:$C$809,$B87,Councils!$R$6:$R$809),0)</f>
        <v>0</v>
      </c>
      <c r="K87">
        <f>ROUND(SUMIF(Councils!$C$6:$C$809,$B87,Councils!$S$6:$S$809),0)</f>
        <v>2</v>
      </c>
      <c r="L87">
        <f>ROUND(SUMIF(Councils!$C$6:$C$809,$B87,Councils!$T$6:$T$809),0)</f>
        <v>2</v>
      </c>
      <c r="M87">
        <f>ROUND(SUMIF(Councils!$C$6:$C$809,$B87,Councils!$U$6:$U$809),0)</f>
        <v>0</v>
      </c>
      <c r="N87" s="63">
        <f t="shared" si="1"/>
        <v>0</v>
      </c>
    </row>
    <row r="88" spans="1:14">
      <c r="A88">
        <f>RANK(M88,$M$2:$M308,0)</f>
        <v>10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1</v>
      </c>
      <c r="I88">
        <f>ROUND(SUMIF(Councils!$C$6:$C$809,$B88,Councils!$Q$6:$Q$809),0)</f>
        <v>0</v>
      </c>
      <c r="J88">
        <f>ROUND(SUMIF(Councils!$C$6:$C$809,$B88,Councils!$R$6:$R$809),0)</f>
        <v>1</v>
      </c>
      <c r="K88">
        <f>ROUND(SUMIF(Councils!$C$6:$C$809,$B88,Councils!$S$6:$S$809),0)</f>
        <v>8</v>
      </c>
      <c r="L88">
        <f>ROUND(SUMIF(Councils!$C$6:$C$809,$B88,Councils!$T$6:$T$809),0)</f>
        <v>3</v>
      </c>
      <c r="M88">
        <f>ROUND(SUMIF(Councils!$C$6:$C$809,$B88,Councils!$U$6:$U$809),0)</f>
        <v>5</v>
      </c>
      <c r="N88" s="63">
        <f t="shared" si="1"/>
        <v>0</v>
      </c>
    </row>
    <row r="89" spans="1:14">
      <c r="A89">
        <f>RANK(M89,$M$2:$M309,0)</f>
        <v>32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1</v>
      </c>
      <c r="I89">
        <f>ROUND(SUMIF(Councils!$C$6:$C$809,$B89,Councils!$Q$6:$Q$809),0)</f>
        <v>0</v>
      </c>
      <c r="J89">
        <f>ROUND(SUMIF(Councils!$C$6:$C$809,$B89,Councils!$R$6:$R$809),0)</f>
        <v>1</v>
      </c>
      <c r="K89">
        <f>ROUND(SUMIF(Councils!$C$6:$C$809,$B89,Councils!$S$6:$S$809),0)</f>
        <v>2</v>
      </c>
      <c r="L89">
        <f>ROUND(SUMIF(Councils!$C$6:$C$809,$B89,Councils!$T$6:$T$809),0)</f>
        <v>0</v>
      </c>
      <c r="M89">
        <f>ROUND(SUMIF(Councils!$C$6:$C$809,$B89,Councils!$U$6:$U$809),0)</f>
        <v>2</v>
      </c>
      <c r="N89" s="63">
        <f t="shared" si="1"/>
        <v>0</v>
      </c>
    </row>
    <row r="90" spans="1:14">
      <c r="A90">
        <f>RANK(M90,$M$2:$M310,0)</f>
        <v>89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89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0</v>
      </c>
      <c r="I91">
        <f>ROUND(SUMIF(Councils!$C$6:$C$809,$B91,Councils!$Q$6:$Q$809),0)</f>
        <v>3</v>
      </c>
      <c r="J91">
        <f>ROUND(SUMIF(Councils!$C$6:$C$809,$B91,Councils!$R$6:$R$809),0)</f>
        <v>-3</v>
      </c>
      <c r="K91">
        <f>ROUND(SUMIF(Councils!$C$6:$C$809,$B91,Councils!$S$6:$S$809),0)</f>
        <v>5</v>
      </c>
      <c r="L91">
        <f>ROUND(SUMIF(Councils!$C$6:$C$809,$B91,Councils!$T$6:$T$809),0)</f>
        <v>5</v>
      </c>
      <c r="M91">
        <f>ROUND(SUMIF(Councils!$C$6:$C$809,$B91,Councils!$U$6:$U$809),0)</f>
        <v>0</v>
      </c>
      <c r="N91" s="63">
        <f t="shared" si="1"/>
        <v>0</v>
      </c>
    </row>
    <row r="92" spans="1:14">
      <c r="A92">
        <f>RANK(M92,$M$2:$M312,0)</f>
        <v>89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2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5</v>
      </c>
      <c r="I93">
        <f>ROUND(SUMIF(Councils!$C$6:$C$809,$B93,Councils!$Q$6:$Q$809),0)</f>
        <v>1</v>
      </c>
      <c r="J93">
        <f>ROUND(SUMIF(Councils!$C$6:$C$809,$B93,Councils!$R$6:$R$809),0)</f>
        <v>4</v>
      </c>
      <c r="K93">
        <f>ROUND(SUMIF(Councils!$C$6:$C$809,$B93,Councils!$S$6:$S$809),0)</f>
        <v>14</v>
      </c>
      <c r="L93">
        <f>ROUND(SUMIF(Councils!$C$6:$C$809,$B93,Councils!$T$6:$T$809),0)</f>
        <v>5</v>
      </c>
      <c r="M93">
        <f>ROUND(SUMIF(Councils!$C$6:$C$809,$B93,Councils!$U$6:$U$809),0)</f>
        <v>9</v>
      </c>
      <c r="N93" s="63">
        <f t="shared" si="1"/>
        <v>0</v>
      </c>
    </row>
    <row r="94" spans="1:14">
      <c r="A94">
        <f>RANK(M94,$M$2:$M314,0)</f>
        <v>52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1</v>
      </c>
      <c r="I94">
        <f>ROUND(SUMIF(Councils!$C$6:$C$809,$B94,Councils!$Q$6:$Q$809),0)</f>
        <v>0</v>
      </c>
      <c r="J94">
        <f>ROUND(SUMIF(Councils!$C$6:$C$809,$B94,Councils!$R$6:$R$809),0)</f>
        <v>1</v>
      </c>
      <c r="K94">
        <f>ROUND(SUMIF(Councils!$C$6:$C$809,$B94,Councils!$S$6:$S$809),0)</f>
        <v>2</v>
      </c>
      <c r="L94">
        <f>ROUND(SUMIF(Councils!$C$6:$C$809,$B94,Councils!$T$6:$T$809),0)</f>
        <v>1</v>
      </c>
      <c r="M94">
        <f>ROUND(SUMIF(Councils!$C$6:$C$809,$B94,Councils!$U$6:$U$809),0)</f>
        <v>1</v>
      </c>
      <c r="N94" s="63">
        <f t="shared" si="1"/>
        <v>0</v>
      </c>
    </row>
    <row r="95" spans="1:14">
      <c r="A95">
        <f>RANK(M95,$M$2:$M315,0)</f>
        <v>190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1</v>
      </c>
      <c r="I95">
        <f>ROUND(SUMIF(Councils!$C$6:$C$809,$B95,Councils!$Q$6:$Q$809),0)</f>
        <v>0</v>
      </c>
      <c r="J95">
        <f>ROUND(SUMIF(Councils!$C$6:$C$809,$B95,Councils!$R$6:$R$809),0)</f>
        <v>1</v>
      </c>
      <c r="K95">
        <f>ROUND(SUMIF(Councils!$C$6:$C$809,$B95,Councils!$S$6:$S$809),0)</f>
        <v>4</v>
      </c>
      <c r="L95">
        <f>ROUND(SUMIF(Councils!$C$6:$C$809,$B95,Councils!$T$6:$T$809),0)</f>
        <v>6</v>
      </c>
      <c r="M95">
        <f>ROUND(SUMIF(Councils!$C$6:$C$809,$B95,Councils!$U$6:$U$809),0)</f>
        <v>-2</v>
      </c>
      <c r="N95" s="63">
        <f t="shared" si="1"/>
        <v>0</v>
      </c>
    </row>
    <row r="96" spans="1:14">
      <c r="A96">
        <f>RANK(M96,$M$2:$M316,0)</f>
        <v>89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89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0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151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1</v>
      </c>
      <c r="I98">
        <f>ROUND(SUMIF(Councils!$C$6:$C$809,$B98,Councils!$Q$6:$Q$809),0)</f>
        <v>0</v>
      </c>
      <c r="J98">
        <f>ROUND(SUMIF(Councils!$C$6:$C$809,$B98,Councils!$R$6:$R$809),0)</f>
        <v>1</v>
      </c>
      <c r="K98">
        <f>ROUND(SUMIF(Councils!$C$6:$C$809,$B98,Councils!$S$6:$S$809),0)</f>
        <v>1</v>
      </c>
      <c r="L98">
        <f>ROUND(SUMIF(Councils!$C$6:$C$809,$B98,Councils!$T$6:$T$809),0)</f>
        <v>2</v>
      </c>
      <c r="M98">
        <f>ROUND(SUMIF(Councils!$C$6:$C$809,$B98,Councils!$U$6:$U$809),0)</f>
        <v>-1</v>
      </c>
      <c r="N98" s="63">
        <f t="shared" si="1"/>
        <v>0</v>
      </c>
    </row>
    <row r="99" spans="1:14">
      <c r="A99">
        <f>RANK(M99,$M$2:$M319,0)</f>
        <v>89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323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5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0</v>
      </c>
      <c r="I100">
        <f>ROUND(SUMIF(Councils!$C$6:$C$809,$B100,Councils!$Q$6:$Q$809),0)</f>
        <v>0</v>
      </c>
      <c r="J100">
        <f>ROUND(SUMIF(Councils!$C$6:$C$809,$B100,Councils!$R$6:$R$809),0)</f>
        <v>0</v>
      </c>
      <c r="K100">
        <f>ROUND(SUMIF(Councils!$C$6:$C$809,$B100,Councils!$S$6:$S$809),0)</f>
        <v>8</v>
      </c>
      <c r="L100">
        <f>ROUND(SUMIF(Councils!$C$6:$C$809,$B100,Councils!$T$6:$T$809),0)</f>
        <v>2</v>
      </c>
      <c r="M100">
        <f>ROUND(SUMIF(Councils!$C$6:$C$809,$B100,Councils!$U$6:$U$809),0)</f>
        <v>6</v>
      </c>
      <c r="N100" s="63">
        <f t="shared" si="1"/>
        <v>0</v>
      </c>
    </row>
    <row r="101" spans="1:14">
      <c r="A101">
        <f>RANK(M101,$M$2:$M321,0)</f>
        <v>190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2</v>
      </c>
      <c r="M101">
        <f>ROUND(SUMIF(Councils!$C$6:$C$809,$B101,Councils!$U$6:$U$809),0)</f>
        <v>-2</v>
      </c>
      <c r="N101" s="63">
        <f t="shared" si="1"/>
        <v>0</v>
      </c>
    </row>
    <row r="102" spans="1:14">
      <c r="A102">
        <f>RANK(M102,$M$2:$M322,0)</f>
        <v>205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0</v>
      </c>
      <c r="J102">
        <f>ROUND(SUMIF(Councils!$C$6:$C$809,$B102,Councils!$R$6:$R$809),0)</f>
        <v>0</v>
      </c>
      <c r="K102">
        <f>ROUND(SUMIF(Councils!$C$6:$C$809,$B102,Councils!$S$6:$S$809),0)</f>
        <v>3</v>
      </c>
      <c r="L102">
        <f>ROUND(SUMIF(Councils!$C$6:$C$809,$B102,Councils!$T$6:$T$809),0)</f>
        <v>6</v>
      </c>
      <c r="M102">
        <f>ROUND(SUMIF(Councils!$C$6:$C$809,$B102,Councils!$U$6:$U$809),0)</f>
        <v>-3</v>
      </c>
      <c r="N102" s="63">
        <f t="shared" si="1"/>
        <v>0</v>
      </c>
    </row>
    <row r="103" spans="1:14">
      <c r="A103">
        <f>RANK(M103,$M$2:$M323,0)</f>
        <v>89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0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151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2</v>
      </c>
      <c r="M104">
        <f>ROUND(SUMIF(Councils!$C$6:$C$809,$B104,Councils!$U$6:$U$809),0)</f>
        <v>-1</v>
      </c>
      <c r="N104" s="63">
        <f t="shared" si="1"/>
        <v>0</v>
      </c>
    </row>
    <row r="105" spans="1:14">
      <c r="A105">
        <f>RANK(M105,$M$2:$M325,0)</f>
        <v>215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0</v>
      </c>
      <c r="L105">
        <f>ROUND(SUMIF(Councils!$C$6:$C$809,$B105,Councils!$T$6:$T$809),0)</f>
        <v>4</v>
      </c>
      <c r="M105">
        <f>ROUND(SUMIF(Councils!$C$6:$C$809,$B105,Councils!$U$6:$U$809),0)</f>
        <v>-4</v>
      </c>
      <c r="N105" s="63">
        <f t="shared" si="1"/>
        <v>0</v>
      </c>
    </row>
    <row r="106" spans="1:14">
      <c r="A106">
        <f>RANK(M106,$M$2:$M326,0)</f>
        <v>217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2</v>
      </c>
      <c r="J106">
        <f>ROUND(SUMIF(Councils!$C$6:$C$809,$B106,Councils!$R$6:$R$809),0)</f>
        <v>-2</v>
      </c>
      <c r="K106">
        <f>ROUND(SUMIF(Councils!$C$6:$C$809,$B106,Councils!$S$6:$S$809),0)</f>
        <v>0</v>
      </c>
      <c r="L106">
        <f>ROUND(SUMIF(Councils!$C$6:$C$809,$B106,Councils!$T$6:$T$809),0)</f>
        <v>5</v>
      </c>
      <c r="M106">
        <f>ROUND(SUMIF(Councils!$C$6:$C$809,$B106,Councils!$U$6:$U$809),0)</f>
        <v>-5</v>
      </c>
      <c r="N106" s="63">
        <f t="shared" si="1"/>
        <v>0</v>
      </c>
    </row>
    <row r="107" spans="1:14">
      <c r="A107">
        <f>RANK(M107,$M$2:$M327,0)</f>
        <v>16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2</v>
      </c>
      <c r="I107">
        <f>ROUND(SUMIF(Councils!$C$6:$C$809,$B107,Councils!$Q$6:$Q$809),0)</f>
        <v>2</v>
      </c>
      <c r="J107">
        <f>ROUND(SUMIF(Councils!$C$6:$C$809,$B107,Councils!$R$6:$R$809),0)</f>
        <v>0</v>
      </c>
      <c r="K107">
        <f>ROUND(SUMIF(Councils!$C$6:$C$809,$B107,Councils!$S$6:$S$809),0)</f>
        <v>11</v>
      </c>
      <c r="L107">
        <f>ROUND(SUMIF(Councils!$C$6:$C$809,$B107,Councils!$T$6:$T$809),0)</f>
        <v>7</v>
      </c>
      <c r="M107">
        <f>ROUND(SUMIF(Councils!$C$6:$C$809,$B107,Councils!$U$6:$U$809),0)</f>
        <v>4</v>
      </c>
      <c r="N107" s="63">
        <f t="shared" si="1"/>
        <v>0</v>
      </c>
    </row>
    <row r="108" spans="1:14">
      <c r="A108">
        <f>RANK(M108,$M$2:$M328,0)</f>
        <v>32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3</v>
      </c>
      <c r="L108">
        <f>ROUND(SUMIF(Councils!$C$6:$C$809,$B108,Councils!$T$6:$T$809),0)</f>
        <v>1</v>
      </c>
      <c r="M108">
        <f>ROUND(SUMIF(Councils!$C$6:$C$809,$B108,Councils!$U$6:$U$809),0)</f>
        <v>2</v>
      </c>
      <c r="N108" s="63">
        <f t="shared" si="1"/>
        <v>0</v>
      </c>
    </row>
    <row r="109" spans="1:14">
      <c r="A109">
        <f>RANK(M109,$M$2:$M329,0)</f>
        <v>10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1</v>
      </c>
      <c r="I109">
        <f>ROUND(SUMIF(Councils!$C$6:$C$809,$B109,Councils!$Q$6:$Q$809),0)</f>
        <v>1</v>
      </c>
      <c r="J109">
        <f>ROUND(SUMIF(Councils!$C$6:$C$809,$B109,Councils!$R$6:$R$809),0)</f>
        <v>0</v>
      </c>
      <c r="K109">
        <f>ROUND(SUMIF(Councils!$C$6:$C$809,$B109,Councils!$S$6:$S$809),0)</f>
        <v>10</v>
      </c>
      <c r="L109">
        <f>ROUND(SUMIF(Councils!$C$6:$C$809,$B109,Councils!$T$6:$T$809),0)</f>
        <v>5</v>
      </c>
      <c r="M109">
        <f>ROUND(SUMIF(Councils!$C$6:$C$809,$B109,Councils!$U$6:$U$809),0)</f>
        <v>5</v>
      </c>
      <c r="N109" s="63">
        <f t="shared" si="1"/>
        <v>0</v>
      </c>
    </row>
    <row r="110" spans="1:14">
      <c r="A110">
        <f>RANK(M110,$M$2:$M330,0)</f>
        <v>52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0</v>
      </c>
      <c r="I110">
        <f>ROUND(SUMIF(Councils!$C$6:$C$809,$B110,Councils!$Q$6:$Q$809),0)</f>
        <v>1</v>
      </c>
      <c r="J110">
        <f>ROUND(SUMIF(Councils!$C$6:$C$809,$B110,Councils!$R$6:$R$809),0)</f>
        <v>-1</v>
      </c>
      <c r="K110">
        <f>ROUND(SUMIF(Councils!$C$6:$C$809,$B110,Councils!$S$6:$S$809),0)</f>
        <v>10</v>
      </c>
      <c r="L110">
        <f>ROUND(SUMIF(Councils!$C$6:$C$809,$B110,Councils!$T$6:$T$809),0)</f>
        <v>9</v>
      </c>
      <c r="M110">
        <f>ROUND(SUMIF(Councils!$C$6:$C$809,$B110,Councils!$U$6:$U$809),0)</f>
        <v>1</v>
      </c>
      <c r="N110" s="63">
        <f t="shared" si="1"/>
        <v>0</v>
      </c>
    </row>
    <row r="111" spans="1:14">
      <c r="A111">
        <f>RANK(M111,$M$2:$M331,0)</f>
        <v>151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2</v>
      </c>
      <c r="I111">
        <f>ROUND(SUMIF(Councils!$C$6:$C$809,$B111,Councils!$Q$6:$Q$809),0)</f>
        <v>1</v>
      </c>
      <c r="J111">
        <f>ROUND(SUMIF(Councils!$C$6:$C$809,$B111,Councils!$R$6:$R$809),0)</f>
        <v>1</v>
      </c>
      <c r="K111">
        <f>ROUND(SUMIF(Councils!$C$6:$C$809,$B111,Councils!$S$6:$S$809),0)</f>
        <v>4</v>
      </c>
      <c r="L111">
        <f>ROUND(SUMIF(Councils!$C$6:$C$809,$B111,Councils!$T$6:$T$809),0)</f>
        <v>5</v>
      </c>
      <c r="M111">
        <f>ROUND(SUMIF(Councils!$C$6:$C$809,$B111,Councils!$U$6:$U$809),0)</f>
        <v>-1</v>
      </c>
      <c r="N111" s="63">
        <f t="shared" si="1"/>
        <v>0</v>
      </c>
    </row>
    <row r="112" spans="1:14">
      <c r="A112">
        <f>RANK(M112,$M$2:$M332,0)</f>
        <v>190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0</v>
      </c>
      <c r="J112">
        <f>ROUND(SUMIF(Councils!$C$6:$C$809,$B112,Councils!$R$6:$R$809),0)</f>
        <v>1</v>
      </c>
      <c r="K112">
        <f>ROUND(SUMIF(Councils!$C$6:$C$809,$B112,Councils!$S$6:$S$809),0)</f>
        <v>6</v>
      </c>
      <c r="L112">
        <f>ROUND(SUMIF(Councils!$C$6:$C$809,$B112,Councils!$T$6:$T$809),0)</f>
        <v>8</v>
      </c>
      <c r="M112">
        <f>ROUND(SUMIF(Councils!$C$6:$C$809,$B112,Councils!$U$6:$U$809),0)</f>
        <v>-2</v>
      </c>
      <c r="N112" s="63">
        <f t="shared" si="1"/>
        <v>0</v>
      </c>
    </row>
    <row r="113" spans="1:14">
      <c r="A113">
        <f>RANK(M113,$M$2:$M333,0)</f>
        <v>23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0</v>
      </c>
      <c r="I113">
        <f>ROUND(SUMIF(Councils!$C$6:$C$809,$B113,Councils!$Q$6:$Q$809),0)</f>
        <v>0</v>
      </c>
      <c r="J113">
        <f>ROUND(SUMIF(Councils!$C$6:$C$809,$B113,Councils!$R$6:$R$809),0)</f>
        <v>0</v>
      </c>
      <c r="K113">
        <f>ROUND(SUMIF(Councils!$C$6:$C$809,$B113,Councils!$S$6:$S$809),0)</f>
        <v>4</v>
      </c>
      <c r="L113">
        <f>ROUND(SUMIF(Councils!$C$6:$C$809,$B113,Councils!$T$6:$T$809),0)</f>
        <v>1</v>
      </c>
      <c r="M113">
        <f>ROUND(SUMIF(Councils!$C$6:$C$809,$B113,Councils!$U$6:$U$809),0)</f>
        <v>3</v>
      </c>
      <c r="N113" s="63">
        <f t="shared" si="1"/>
        <v>0</v>
      </c>
    </row>
    <row r="114" spans="1:14">
      <c r="A114">
        <f>RANK(M114,$M$2:$M334,0)</f>
        <v>89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89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1</v>
      </c>
      <c r="I115">
        <f>ROUND(SUMIF(Councils!$C$6:$C$809,$B115,Councils!$Q$6:$Q$809),0)</f>
        <v>0</v>
      </c>
      <c r="J115">
        <f>ROUND(SUMIF(Councils!$C$6:$C$809,$B115,Councils!$R$6:$R$809),0)</f>
        <v>1</v>
      </c>
      <c r="K115">
        <f>ROUND(SUMIF(Councils!$C$6:$C$809,$B115,Councils!$S$6:$S$809),0)</f>
        <v>5</v>
      </c>
      <c r="L115">
        <f>ROUND(SUMIF(Councils!$C$6:$C$809,$B115,Councils!$T$6:$T$809),0)</f>
        <v>5</v>
      </c>
      <c r="M115">
        <f>ROUND(SUMIF(Councils!$C$6:$C$809,$B115,Councils!$U$6:$U$809),0)</f>
        <v>0</v>
      </c>
      <c r="N115" s="63">
        <f t="shared" si="1"/>
        <v>0</v>
      </c>
    </row>
    <row r="116" spans="1:14">
      <c r="A116">
        <f>RANK(M116,$M$2:$M336,0)</f>
        <v>52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2</v>
      </c>
      <c r="L116">
        <f>ROUND(SUMIF(Councils!$C$6:$C$809,$B116,Councils!$T$6:$T$809),0)</f>
        <v>1</v>
      </c>
      <c r="M116">
        <f>ROUND(SUMIF(Councils!$C$6:$C$809,$B116,Councils!$U$6:$U$809),0)</f>
        <v>1</v>
      </c>
      <c r="N116" s="63">
        <f t="shared" si="1"/>
        <v>0</v>
      </c>
    </row>
    <row r="117" spans="1:14">
      <c r="A117">
        <f>RANK(M117,$M$2:$M337,0)</f>
        <v>151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1</v>
      </c>
      <c r="J117">
        <f>ROUND(SUMIF(Councils!$C$6:$C$809,$B117,Councils!$R$6:$R$809),0)</f>
        <v>-1</v>
      </c>
      <c r="K117">
        <f>ROUND(SUMIF(Councils!$C$6:$C$809,$B117,Councils!$S$6:$S$809),0)</f>
        <v>4</v>
      </c>
      <c r="L117">
        <f>ROUND(SUMIF(Councils!$C$6:$C$809,$B117,Councils!$T$6:$T$809),0)</f>
        <v>5</v>
      </c>
      <c r="M117">
        <f>ROUND(SUMIF(Councils!$C$6:$C$809,$B117,Councils!$U$6:$U$809),0)</f>
        <v>-1</v>
      </c>
      <c r="N117" s="63">
        <f t="shared" si="1"/>
        <v>0</v>
      </c>
    </row>
    <row r="118" spans="1:14">
      <c r="A118">
        <f>RANK(M118,$M$2:$M338,0)</f>
        <v>52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2</v>
      </c>
      <c r="L118">
        <f>ROUND(SUMIF(Councils!$C$6:$C$809,$B118,Councils!$T$6:$T$809),0)</f>
        <v>1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151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89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89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0</v>
      </c>
      <c r="J121">
        <f>ROUND(SUMIF(Councils!$C$6:$C$809,$B121,Councils!$R$6:$R$809),0)</f>
        <v>0</v>
      </c>
      <c r="K121">
        <f>ROUND(SUMIF(Councils!$C$6:$C$809,$B121,Councils!$S$6:$S$809),0)</f>
        <v>3</v>
      </c>
      <c r="L121">
        <f>ROUND(SUMIF(Councils!$C$6:$C$809,$B121,Councils!$T$6:$T$809),0)</f>
        <v>3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32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1</v>
      </c>
      <c r="I122">
        <f>ROUND(SUMIF(Councils!$C$6:$C$809,$B122,Councils!$Q$6:$Q$809),0)</f>
        <v>0</v>
      </c>
      <c r="J122">
        <f>ROUND(SUMIF(Councils!$C$6:$C$809,$B122,Councils!$R$6:$R$809),0)</f>
        <v>1</v>
      </c>
      <c r="K122">
        <f>ROUND(SUMIF(Councils!$C$6:$C$809,$B122,Councils!$S$6:$S$809),0)</f>
        <v>3</v>
      </c>
      <c r="L122">
        <f>ROUND(SUMIF(Councils!$C$6:$C$809,$B122,Councils!$T$6:$T$809),0)</f>
        <v>1</v>
      </c>
      <c r="M122">
        <f>ROUND(SUMIF(Councils!$C$6:$C$809,$B122,Councils!$U$6:$U$809),0)</f>
        <v>2</v>
      </c>
      <c r="N122" s="63">
        <f t="shared" si="1"/>
        <v>0</v>
      </c>
    </row>
    <row r="123" spans="1:14">
      <c r="A123">
        <f>RANK(M123,$M$2:$M343,0)</f>
        <v>89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151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1</v>
      </c>
      <c r="L124">
        <f>ROUND(SUMIF(Councils!$C$6:$C$809,$B124,Councils!$T$6:$T$809),0)</f>
        <v>2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89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151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1</v>
      </c>
      <c r="J126">
        <f>ROUND(SUMIF(Councils!$C$6:$C$809,$B126,Councils!$R$6:$R$809),0)</f>
        <v>-1</v>
      </c>
      <c r="K126">
        <f>ROUND(SUMIF(Councils!$C$6:$C$809,$B126,Councils!$S$6:$S$809),0)</f>
        <v>1</v>
      </c>
      <c r="L126">
        <f>ROUND(SUMIF(Councils!$C$6:$C$809,$B126,Councils!$T$6:$T$809),0)</f>
        <v>2</v>
      </c>
      <c r="M126">
        <f>ROUND(SUMIF(Councils!$C$6:$C$809,$B126,Councils!$U$6:$U$809),0)</f>
        <v>-1</v>
      </c>
      <c r="N126" s="63">
        <f t="shared" si="1"/>
        <v>0</v>
      </c>
    </row>
    <row r="127" spans="1:14">
      <c r="A127">
        <f>RANK(M127,$M$2:$M347,0)</f>
        <v>52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0</v>
      </c>
      <c r="J127">
        <f>ROUND(SUMIF(Councils!$C$6:$C$809,$B127,Councils!$R$6:$R$809),0)</f>
        <v>0</v>
      </c>
      <c r="K127">
        <f>ROUND(SUMIF(Councils!$C$6:$C$809,$B127,Councils!$S$6:$S$809),0)</f>
        <v>4</v>
      </c>
      <c r="L127">
        <f>ROUND(SUMIF(Councils!$C$6:$C$809,$B127,Councils!$T$6:$T$809),0)</f>
        <v>3</v>
      </c>
      <c r="M127">
        <f>ROUND(SUMIF(Councils!$C$6:$C$809,$B127,Councils!$U$6:$U$809),0)</f>
        <v>1</v>
      </c>
      <c r="N127" s="63">
        <f t="shared" si="1"/>
        <v>0</v>
      </c>
    </row>
    <row r="128" spans="1:14">
      <c r="A128">
        <f>RANK(M128,$M$2:$M348,0)</f>
        <v>23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3</v>
      </c>
      <c r="L128">
        <f>ROUND(SUMIF(Councils!$C$6:$C$809,$B128,Councils!$T$6:$T$809),0)</f>
        <v>0</v>
      </c>
      <c r="M128">
        <f>ROUND(SUMIF(Councils!$C$6:$C$809,$B128,Councils!$U$6:$U$809),0)</f>
        <v>3</v>
      </c>
      <c r="N128" s="63">
        <f t="shared" si="1"/>
        <v>0</v>
      </c>
    </row>
    <row r="129" spans="1:14">
      <c r="A129">
        <f>RANK(M129,$M$2:$M349,0)</f>
        <v>89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1</v>
      </c>
      <c r="L129">
        <f>ROUND(SUMIF(Councils!$C$6:$C$809,$B129,Councils!$T$6:$T$809),0)</f>
        <v>1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52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89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89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0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205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0</v>
      </c>
      <c r="I133">
        <f>ROUND(SUMIF(Councils!$C$6:$C$809,$B133,Councils!$Q$6:$Q$809),0)</f>
        <v>1</v>
      </c>
      <c r="J133">
        <f>ROUND(SUMIF(Councils!$C$6:$C$809,$B133,Councils!$R$6:$R$809),0)</f>
        <v>-1</v>
      </c>
      <c r="K133">
        <f>ROUND(SUMIF(Councils!$C$6:$C$809,$B133,Councils!$S$6:$S$809),0)</f>
        <v>3</v>
      </c>
      <c r="L133">
        <f>ROUND(SUMIF(Councils!$C$6:$C$809,$B133,Councils!$T$6:$T$809),0)</f>
        <v>6</v>
      </c>
      <c r="M133">
        <f>ROUND(SUMIF(Councils!$C$6:$C$809,$B133,Councils!$U$6:$U$809),0)</f>
        <v>-3</v>
      </c>
      <c r="N133" s="63">
        <f t="shared" si="2"/>
        <v>0</v>
      </c>
    </row>
    <row r="134" spans="1:14">
      <c r="A134">
        <f>RANK(M134,$M$2:$M354,0)</f>
        <v>52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1</v>
      </c>
      <c r="I134">
        <f>ROUND(SUMIF(Councils!$C$6:$C$809,$B134,Councils!$Q$6:$Q$809),0)</f>
        <v>0</v>
      </c>
      <c r="J134">
        <f>ROUND(SUMIF(Councils!$C$6:$C$809,$B134,Councils!$R$6:$R$809),0)</f>
        <v>1</v>
      </c>
      <c r="K134">
        <f>ROUND(SUMIF(Councils!$C$6:$C$809,$B134,Councils!$S$6:$S$809),0)</f>
        <v>2</v>
      </c>
      <c r="L134">
        <f>ROUND(SUMIF(Councils!$C$6:$C$809,$B134,Councils!$T$6:$T$809),0)</f>
        <v>1</v>
      </c>
      <c r="M134">
        <f>ROUND(SUMIF(Councils!$C$6:$C$809,$B134,Councils!$U$6:$U$809),0)</f>
        <v>1</v>
      </c>
      <c r="N134" s="63">
        <f t="shared" si="2"/>
        <v>0</v>
      </c>
    </row>
    <row r="135" spans="1:14">
      <c r="A135">
        <f>RANK(M135,$M$2:$M355,0)</f>
        <v>151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1</v>
      </c>
      <c r="J135">
        <f>ROUND(SUMIF(Councils!$C$6:$C$809,$B135,Councils!$R$6:$R$809),0)</f>
        <v>-1</v>
      </c>
      <c r="K135">
        <f>ROUND(SUMIF(Councils!$C$6:$C$809,$B135,Councils!$S$6:$S$809),0)</f>
        <v>0</v>
      </c>
      <c r="L135">
        <f>ROUND(SUMIF(Councils!$C$6:$C$809,$B135,Councils!$T$6:$T$809),0)</f>
        <v>1</v>
      </c>
      <c r="M135">
        <f>ROUND(SUMIF(Councils!$C$6:$C$809,$B135,Councils!$U$6:$U$809),0)</f>
        <v>-1</v>
      </c>
      <c r="N135" s="63">
        <f t="shared" si="2"/>
        <v>0</v>
      </c>
    </row>
    <row r="136" spans="1:14">
      <c r="A136">
        <f>RANK(M136,$M$2:$M356,0)</f>
        <v>52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1</v>
      </c>
      <c r="I136">
        <f>ROUND(SUMIF(Councils!$C$6:$C$809,$B136,Councils!$Q$6:$Q$809),0)</f>
        <v>0</v>
      </c>
      <c r="J136">
        <f>ROUND(SUMIF(Councils!$C$6:$C$809,$B136,Councils!$R$6:$R$809),0)</f>
        <v>1</v>
      </c>
      <c r="K136">
        <f>ROUND(SUMIF(Councils!$C$6:$C$809,$B136,Councils!$S$6:$S$809),0)</f>
        <v>2</v>
      </c>
      <c r="L136">
        <f>ROUND(SUMIF(Councils!$C$6:$C$809,$B136,Councils!$T$6:$T$809),0)</f>
        <v>1</v>
      </c>
      <c r="M136">
        <f>ROUND(SUMIF(Councils!$C$6:$C$809,$B136,Councils!$U$6:$U$809),0)</f>
        <v>1</v>
      </c>
      <c r="N136" s="63">
        <f t="shared" si="2"/>
        <v>0</v>
      </c>
    </row>
    <row r="137" spans="1:14">
      <c r="A137">
        <f>RANK(M137,$M$2:$M357,0)</f>
        <v>151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1</v>
      </c>
      <c r="M137">
        <f>ROUND(SUMIF(Councils!$C$6:$C$809,$B137,Councils!$U$6:$U$809),0)</f>
        <v>-1</v>
      </c>
      <c r="N137" s="63">
        <f t="shared" si="2"/>
        <v>0</v>
      </c>
    </row>
    <row r="138" spans="1:14">
      <c r="A138">
        <f>RANK(M138,$M$2:$M358,0)</f>
        <v>5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0</v>
      </c>
      <c r="I138">
        <f>ROUND(SUMIF(Councils!$C$6:$C$809,$B138,Councils!$Q$6:$Q$809),0)</f>
        <v>0</v>
      </c>
      <c r="J138">
        <f>ROUND(SUMIF(Councils!$C$6:$C$809,$B138,Councils!$R$6:$R$809),0)</f>
        <v>0</v>
      </c>
      <c r="K138">
        <f>ROUND(SUMIF(Councils!$C$6:$C$809,$B138,Councils!$S$6:$S$809),0)</f>
        <v>6</v>
      </c>
      <c r="L138">
        <f>ROUND(SUMIF(Councils!$C$6:$C$809,$B138,Councils!$T$6:$T$809),0)</f>
        <v>0</v>
      </c>
      <c r="M138">
        <f>ROUND(SUMIF(Councils!$C$6:$C$809,$B138,Councils!$U$6:$U$809),0)</f>
        <v>6</v>
      </c>
      <c r="N138" s="63">
        <f t="shared" si="2"/>
        <v>0</v>
      </c>
    </row>
    <row r="139" spans="1:14">
      <c r="A139">
        <f>RANK(M139,$M$2:$M359,0)</f>
        <v>205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1</v>
      </c>
      <c r="J139">
        <f>ROUND(SUMIF(Councils!$C$6:$C$809,$B139,Councils!$R$6:$R$809),0)</f>
        <v>-1</v>
      </c>
      <c r="K139">
        <f>ROUND(SUMIF(Councils!$C$6:$C$809,$B139,Councils!$S$6:$S$809),0)</f>
        <v>2</v>
      </c>
      <c r="L139">
        <f>ROUND(SUMIF(Councils!$C$6:$C$809,$B139,Councils!$T$6:$T$809),0)</f>
        <v>5</v>
      </c>
      <c r="M139">
        <f>ROUND(SUMIF(Councils!$C$6:$C$809,$B139,Councils!$U$6:$U$809),0)</f>
        <v>-3</v>
      </c>
      <c r="N139" s="63">
        <f t="shared" si="2"/>
        <v>0</v>
      </c>
    </row>
    <row r="140" spans="1:14">
      <c r="A140">
        <f>RANK(M140,$M$2:$M360,0)</f>
        <v>23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457</v>
      </c>
      <c r="G140">
        <f>ROUND(SUMIF(Councils!$C$6:$C$809,$B140,Councils!$O$6:$O$809)*0.7,0)</f>
        <v>0</v>
      </c>
      <c r="H140">
        <f>ROUND(SUMIF(Councils!$C$6:$C$809,$B140,Councils!$P$6:$P$809),0)</f>
        <v>1</v>
      </c>
      <c r="I140">
        <f>ROUND(SUMIF(Councils!$C$6:$C$809,$B140,Councils!$Q$6:$Q$809),0)</f>
        <v>0</v>
      </c>
      <c r="J140">
        <f>ROUND(SUMIF(Councils!$C$6:$C$809,$B140,Councils!$R$6:$R$809),0)</f>
        <v>1</v>
      </c>
      <c r="K140">
        <f>ROUND(SUMIF(Councils!$C$6:$C$809,$B140,Councils!$S$6:$S$809),0)</f>
        <v>4</v>
      </c>
      <c r="L140">
        <f>ROUND(SUMIF(Councils!$C$6:$C$809,$B140,Councils!$T$6:$T$809),0)</f>
        <v>1</v>
      </c>
      <c r="M140">
        <f>ROUND(SUMIF(Councils!$C$6:$C$809,$B140,Councils!$U$6:$U$809),0)</f>
        <v>3</v>
      </c>
      <c r="N140" s="63">
        <f t="shared" si="2"/>
        <v>0</v>
      </c>
    </row>
    <row r="141" spans="1:14">
      <c r="A141">
        <f>RANK(M141,$M$2:$M361,0)</f>
        <v>190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2</v>
      </c>
      <c r="M141">
        <f>ROUND(SUMIF(Councils!$C$6:$C$809,$B141,Councils!$U$6:$U$809),0)</f>
        <v>-2</v>
      </c>
      <c r="N141" s="63">
        <f t="shared" si="2"/>
        <v>0</v>
      </c>
    </row>
    <row r="142" spans="1:14">
      <c r="A142">
        <f>RANK(M142,$M$2:$M362,0)</f>
        <v>52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1</v>
      </c>
      <c r="L142">
        <f>ROUND(SUMIF(Councils!$C$6:$C$809,$B142,Councils!$T$6:$T$809),0)</f>
        <v>0</v>
      </c>
      <c r="M142">
        <f>ROUND(SUMIF(Councils!$C$6:$C$809,$B142,Councils!$U$6:$U$809),0)</f>
        <v>1</v>
      </c>
      <c r="N142" s="63">
        <f t="shared" si="2"/>
        <v>0</v>
      </c>
    </row>
    <row r="143" spans="1:14">
      <c r="A143">
        <f>RANK(M143,$M$2:$M363,0)</f>
        <v>5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0</v>
      </c>
      <c r="I143">
        <f>ROUND(SUMIF(Councils!$C$6:$C$809,$B143,Councils!$Q$6:$Q$809),0)</f>
        <v>0</v>
      </c>
      <c r="J143">
        <f>ROUND(SUMIF(Councils!$C$6:$C$809,$B143,Councils!$R$6:$R$809),0)</f>
        <v>0</v>
      </c>
      <c r="K143">
        <f>ROUND(SUMIF(Councils!$C$6:$C$809,$B143,Councils!$S$6:$S$809),0)</f>
        <v>6</v>
      </c>
      <c r="L143">
        <f>ROUND(SUMIF(Councils!$C$6:$C$809,$B143,Councils!$T$6:$T$809),0)</f>
        <v>0</v>
      </c>
      <c r="M143">
        <f>ROUND(SUMIF(Councils!$C$6:$C$809,$B143,Councils!$U$6:$U$809),0)</f>
        <v>6</v>
      </c>
      <c r="N143" s="63">
        <f t="shared" si="2"/>
        <v>0</v>
      </c>
    </row>
    <row r="144" spans="1:14">
      <c r="A144">
        <f>RANK(M144,$M$2:$M364,0)</f>
        <v>190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0</v>
      </c>
      <c r="J144">
        <f>ROUND(SUMIF(Councils!$C$6:$C$809,$B144,Councils!$R$6:$R$809),0)</f>
        <v>0</v>
      </c>
      <c r="K144">
        <f>ROUND(SUMIF(Councils!$C$6:$C$809,$B144,Councils!$S$6:$S$809),0)</f>
        <v>1</v>
      </c>
      <c r="L144">
        <f>ROUND(SUMIF(Councils!$C$6:$C$809,$B144,Councils!$T$6:$T$809),0)</f>
        <v>3</v>
      </c>
      <c r="M144">
        <f>ROUND(SUMIF(Councils!$C$6:$C$809,$B144,Councils!$U$6:$U$809),0)</f>
        <v>-2</v>
      </c>
      <c r="N144" s="63">
        <f t="shared" si="2"/>
        <v>0</v>
      </c>
    </row>
    <row r="145" spans="1:14">
      <c r="A145">
        <f>RANK(M145,$M$2:$M365,0)</f>
        <v>32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0</v>
      </c>
      <c r="I145">
        <f>ROUND(SUMIF(Councils!$C$6:$C$809,$B145,Councils!$Q$6:$Q$809),0)</f>
        <v>0</v>
      </c>
      <c r="J145">
        <f>ROUND(SUMIF(Councils!$C$6:$C$809,$B145,Councils!$R$6:$R$809),0)</f>
        <v>0</v>
      </c>
      <c r="K145">
        <f>ROUND(SUMIF(Councils!$C$6:$C$809,$B145,Councils!$S$6:$S$809),0)</f>
        <v>5</v>
      </c>
      <c r="L145">
        <f>ROUND(SUMIF(Councils!$C$6:$C$809,$B145,Councils!$T$6:$T$809),0)</f>
        <v>3</v>
      </c>
      <c r="M145">
        <f>ROUND(SUMIF(Councils!$C$6:$C$809,$B145,Councils!$U$6:$U$809),0)</f>
        <v>2</v>
      </c>
      <c r="N145" s="63">
        <f t="shared" si="2"/>
        <v>0</v>
      </c>
    </row>
    <row r="146" spans="1:14">
      <c r="A146">
        <f>RANK(M146,$M$2:$M366,0)</f>
        <v>190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1</v>
      </c>
      <c r="J146">
        <f>ROUND(SUMIF(Councils!$C$6:$C$809,$B146,Councils!$R$6:$R$809),0)</f>
        <v>-1</v>
      </c>
      <c r="K146">
        <f>ROUND(SUMIF(Councils!$C$6:$C$809,$B146,Councils!$S$6:$S$809),0)</f>
        <v>0</v>
      </c>
      <c r="L146">
        <f>ROUND(SUMIF(Councils!$C$6:$C$809,$B146,Councils!$T$6:$T$809),0)</f>
        <v>2</v>
      </c>
      <c r="M146">
        <f>ROUND(SUMIF(Councils!$C$6:$C$809,$B146,Councils!$U$6:$U$809),0)</f>
        <v>-2</v>
      </c>
      <c r="N146" s="63">
        <f t="shared" si="2"/>
        <v>0</v>
      </c>
    </row>
    <row r="147" spans="1:14">
      <c r="A147">
        <f>RANK(M147,$M$2:$M367,0)</f>
        <v>151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0</v>
      </c>
      <c r="J147">
        <f>ROUND(SUMIF(Councils!$C$6:$C$809,$B147,Councils!$R$6:$R$809),0)</f>
        <v>0</v>
      </c>
      <c r="K147">
        <f>ROUND(SUMIF(Councils!$C$6:$C$809,$B147,Councils!$S$6:$S$809),0)</f>
        <v>3</v>
      </c>
      <c r="L147">
        <f>ROUND(SUMIF(Councils!$C$6:$C$809,$B147,Councils!$T$6:$T$809),0)</f>
        <v>4</v>
      </c>
      <c r="M147">
        <f>ROUND(SUMIF(Councils!$C$6:$C$809,$B147,Councils!$U$6:$U$809),0)</f>
        <v>-1</v>
      </c>
      <c r="N147" s="63">
        <f t="shared" si="2"/>
        <v>0</v>
      </c>
    </row>
    <row r="148" spans="1:14">
      <c r="A148">
        <f>RANK(M148,$M$2:$M368,0)</f>
        <v>10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1</v>
      </c>
      <c r="J148">
        <f>ROUND(SUMIF(Councils!$C$6:$C$809,$B148,Councils!$R$6:$R$809),0)</f>
        <v>0</v>
      </c>
      <c r="K148">
        <f>ROUND(SUMIF(Councils!$C$6:$C$809,$B148,Councils!$S$6:$S$809),0)</f>
        <v>8</v>
      </c>
      <c r="L148">
        <f>ROUND(SUMIF(Councils!$C$6:$C$809,$B148,Councils!$T$6:$T$809),0)</f>
        <v>3</v>
      </c>
      <c r="M148">
        <f>ROUND(SUMIF(Councils!$C$6:$C$809,$B148,Councils!$U$6:$U$809),0)</f>
        <v>5</v>
      </c>
      <c r="N148" s="63">
        <f t="shared" si="2"/>
        <v>0</v>
      </c>
    </row>
    <row r="149" spans="1:14">
      <c r="A149">
        <f>RANK(M149,$M$2:$M369,0)</f>
        <v>190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2</v>
      </c>
      <c r="M149">
        <f>ROUND(SUMIF(Councils!$C$6:$C$809,$B149,Councils!$U$6:$U$809),0)</f>
        <v>-2</v>
      </c>
      <c r="N149" s="63">
        <f t="shared" si="2"/>
        <v>0</v>
      </c>
    </row>
    <row r="150" spans="1:14">
      <c r="A150">
        <f>RANK(M150,$M$2:$M370,0)</f>
        <v>89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89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23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3</v>
      </c>
      <c r="L152">
        <f>ROUND(SUMIF(Councils!$C$6:$C$809,$B152,Councils!$T$6:$T$809),0)</f>
        <v>0</v>
      </c>
      <c r="M152">
        <f>ROUND(SUMIF(Councils!$C$6:$C$809,$B152,Councils!$U$6:$U$809),0)</f>
        <v>3</v>
      </c>
      <c r="N152" s="63">
        <f t="shared" si="2"/>
        <v>0</v>
      </c>
    </row>
    <row r="153" spans="1:14">
      <c r="A153">
        <f>RANK(M153,$M$2:$M373,0)</f>
        <v>89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151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2</v>
      </c>
      <c r="M154">
        <f>ROUND(SUMIF(Councils!$C$6:$C$809,$B154,Councils!$U$6:$U$809),0)</f>
        <v>-1</v>
      </c>
      <c r="N154" s="63">
        <f t="shared" si="2"/>
        <v>0</v>
      </c>
    </row>
    <row r="155" spans="1:14">
      <c r="A155">
        <f>RANK(M155,$M$2:$M375,0)</f>
        <v>89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217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1</v>
      </c>
      <c r="J156">
        <f>ROUND(SUMIF(Councils!$C$6:$C$809,$B156,Councils!$R$6:$R$809),0)</f>
        <v>-1</v>
      </c>
      <c r="K156">
        <f>ROUND(SUMIF(Councils!$C$6:$C$809,$B156,Councils!$S$6:$S$809),0)</f>
        <v>0</v>
      </c>
      <c r="L156">
        <f>ROUND(SUMIF(Councils!$C$6:$C$809,$B156,Councils!$T$6:$T$809),0)</f>
        <v>5</v>
      </c>
      <c r="M156">
        <f>ROUND(SUMIF(Councils!$C$6:$C$809,$B156,Councils!$U$6:$U$809),0)</f>
        <v>-5</v>
      </c>
      <c r="N156" s="63">
        <f t="shared" si="2"/>
        <v>0</v>
      </c>
    </row>
    <row r="157" spans="1:14">
      <c r="A157">
        <f>RANK(M157,$M$2:$M377,0)</f>
        <v>52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52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0</v>
      </c>
      <c r="J158">
        <f>ROUND(SUMIF(Councils!$C$6:$C$809,$B158,Councils!$R$6:$R$809),0)</f>
        <v>0</v>
      </c>
      <c r="K158">
        <f>ROUND(SUMIF(Councils!$C$6:$C$809,$B158,Councils!$S$6:$S$809),0)</f>
        <v>2</v>
      </c>
      <c r="L158">
        <f>ROUND(SUMIF(Councils!$C$6:$C$809,$B158,Councils!$T$6:$T$809),0)</f>
        <v>1</v>
      </c>
      <c r="M158">
        <f>ROUND(SUMIF(Councils!$C$6:$C$809,$B158,Councils!$U$6:$U$809),0)</f>
        <v>1</v>
      </c>
      <c r="N158" s="63">
        <f t="shared" si="2"/>
        <v>0</v>
      </c>
    </row>
    <row r="159" spans="1:14">
      <c r="A159">
        <f>RANK(M159,$M$2:$M379,0)</f>
        <v>89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0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89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1</v>
      </c>
      <c r="J160">
        <f>ROUND(SUMIF(Councils!$C$6:$C$809,$B160,Councils!$R$6:$R$809),0)</f>
        <v>-1</v>
      </c>
      <c r="K160">
        <f>ROUND(SUMIF(Councils!$C$6:$C$809,$B160,Councils!$S$6:$S$809),0)</f>
        <v>1</v>
      </c>
      <c r="L160">
        <f>ROUND(SUMIF(Councils!$C$6:$C$809,$B160,Councils!$T$6:$T$809),0)</f>
        <v>1</v>
      </c>
      <c r="M160">
        <f>ROUND(SUMIF(Councils!$C$6:$C$809,$B160,Councils!$U$6:$U$809),0)</f>
        <v>0</v>
      </c>
      <c r="N160" s="63">
        <f t="shared" si="2"/>
        <v>0</v>
      </c>
    </row>
    <row r="161" spans="1:14">
      <c r="A161">
        <f>RANK(M161,$M$2:$M381,0)</f>
        <v>89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122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89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1</v>
      </c>
      <c r="L162">
        <f>ROUND(SUMIF(Councils!$C$6:$C$809,$B162,Councils!$T$6:$T$809),0)</f>
        <v>1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89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26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151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52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1</v>
      </c>
      <c r="I165">
        <f>ROUND(SUMIF(Councils!$C$6:$C$809,$B165,Councils!$Q$6:$Q$809),0)</f>
        <v>1</v>
      </c>
      <c r="J165">
        <f>ROUND(SUMIF(Councils!$C$6:$C$809,$B165,Councils!$R$6:$R$809),0)</f>
        <v>0</v>
      </c>
      <c r="K165">
        <f>ROUND(SUMIF(Councils!$C$6:$C$809,$B165,Councils!$S$6:$S$809),0)</f>
        <v>3</v>
      </c>
      <c r="L165">
        <f>ROUND(SUMIF(Councils!$C$6:$C$809,$B165,Councils!$T$6:$T$809),0)</f>
        <v>2</v>
      </c>
      <c r="M165">
        <f>ROUND(SUMIF(Councils!$C$6:$C$809,$B165,Councils!$U$6:$U$809),0)</f>
        <v>1</v>
      </c>
      <c r="N165" s="63">
        <f t="shared" si="2"/>
        <v>0</v>
      </c>
    </row>
    <row r="166" spans="1:14">
      <c r="A166">
        <f>RANK(M166,$M$2:$M386,0)</f>
        <v>151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0</v>
      </c>
      <c r="J166">
        <f>ROUND(SUMIF(Councils!$C$6:$C$809,$B166,Councils!$R$6:$R$809),0)</f>
        <v>0</v>
      </c>
      <c r="K166">
        <f>ROUND(SUMIF(Councils!$C$6:$C$809,$B166,Councils!$S$6:$S$809),0)</f>
        <v>2</v>
      </c>
      <c r="L166">
        <f>ROUND(SUMIF(Councils!$C$6:$C$809,$B166,Councils!$T$6:$T$809),0)</f>
        <v>3</v>
      </c>
      <c r="M166">
        <f>ROUND(SUMIF(Councils!$C$6:$C$809,$B166,Councils!$U$6:$U$809),0)</f>
        <v>-1</v>
      </c>
      <c r="N166" s="63">
        <f t="shared" si="2"/>
        <v>0</v>
      </c>
    </row>
    <row r="167" spans="1:14">
      <c r="A167">
        <f>RANK(M167,$M$2:$M387,0)</f>
        <v>52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151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1</v>
      </c>
      <c r="I168">
        <f>ROUND(SUMIF(Councils!$C$6:$C$809,$B168,Councils!$Q$6:$Q$809),0)</f>
        <v>0</v>
      </c>
      <c r="J168">
        <f>ROUND(SUMIF(Councils!$C$6:$C$809,$B168,Councils!$R$6:$R$809),0)</f>
        <v>1</v>
      </c>
      <c r="K168">
        <f>ROUND(SUMIF(Councils!$C$6:$C$809,$B168,Councils!$S$6:$S$809),0)</f>
        <v>3</v>
      </c>
      <c r="L168">
        <f>ROUND(SUMIF(Councils!$C$6:$C$809,$B168,Councils!$T$6:$T$809),0)</f>
        <v>4</v>
      </c>
      <c r="M168">
        <f>ROUND(SUMIF(Councils!$C$6:$C$809,$B168,Councils!$U$6:$U$809),0)</f>
        <v>-1</v>
      </c>
      <c r="N168" s="63">
        <f t="shared" si="2"/>
        <v>0</v>
      </c>
    </row>
    <row r="169" spans="1:14">
      <c r="A169">
        <f>RANK(M169,$M$2:$M389,0)</f>
        <v>32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1</v>
      </c>
      <c r="J169">
        <f>ROUND(SUMIF(Councils!$C$6:$C$809,$B169,Councils!$R$6:$R$809),0)</f>
        <v>-1</v>
      </c>
      <c r="K169">
        <f>ROUND(SUMIF(Councils!$C$6:$C$809,$B169,Councils!$S$6:$S$809),0)</f>
        <v>6</v>
      </c>
      <c r="L169">
        <f>ROUND(SUMIF(Councils!$C$6:$C$809,$B169,Councils!$T$6:$T$809),0)</f>
        <v>4</v>
      </c>
      <c r="M169">
        <f>ROUND(SUMIF(Councils!$C$6:$C$809,$B169,Councils!$U$6:$U$809),0)</f>
        <v>2</v>
      </c>
      <c r="N169" s="63">
        <f t="shared" si="2"/>
        <v>0</v>
      </c>
    </row>
    <row r="170" spans="1:14">
      <c r="A170">
        <f>RANK(M170,$M$2:$M390,0)</f>
        <v>215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0</v>
      </c>
      <c r="J170">
        <f>ROUND(SUMIF(Councils!$C$6:$C$809,$B170,Councils!$R$6:$R$809),0)</f>
        <v>0</v>
      </c>
      <c r="K170">
        <f>ROUND(SUMIF(Councils!$C$6:$C$809,$B170,Councils!$S$6:$S$809),0)</f>
        <v>1</v>
      </c>
      <c r="L170">
        <f>ROUND(SUMIF(Councils!$C$6:$C$809,$B170,Councils!$T$6:$T$809),0)</f>
        <v>5</v>
      </c>
      <c r="M170">
        <f>ROUND(SUMIF(Councils!$C$6:$C$809,$B170,Councils!$U$6:$U$809),0)</f>
        <v>-4</v>
      </c>
      <c r="N170" s="63">
        <f t="shared" si="2"/>
        <v>0</v>
      </c>
    </row>
    <row r="171" spans="1:14">
      <c r="A171">
        <f>RANK(M171,$M$2:$M391,0)</f>
        <v>52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2</v>
      </c>
      <c r="L171">
        <f>ROUND(SUMIF(Councils!$C$6:$C$809,$B171,Councils!$T$6:$T$809),0)</f>
        <v>1</v>
      </c>
      <c r="M171">
        <f>ROUND(SUMIF(Councils!$C$6:$C$809,$B171,Councils!$U$6:$U$809),0)</f>
        <v>1</v>
      </c>
      <c r="N171" s="63">
        <f t="shared" si="2"/>
        <v>0</v>
      </c>
    </row>
    <row r="172" spans="1:14">
      <c r="A172">
        <f>RANK(M172,$M$2:$M392,0)</f>
        <v>32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2</v>
      </c>
      <c r="L172">
        <f>ROUND(SUMIF(Councils!$C$6:$C$809,$B172,Councils!$T$6:$T$809),0)</f>
        <v>0</v>
      </c>
      <c r="M172">
        <f>ROUND(SUMIF(Councils!$C$6:$C$809,$B172,Councils!$U$6:$U$809),0)</f>
        <v>2</v>
      </c>
      <c r="N172" s="63">
        <f t="shared" si="2"/>
        <v>0</v>
      </c>
    </row>
    <row r="173" spans="1:14">
      <c r="A173">
        <f>RANK(M173,$M$2:$M393,0)</f>
        <v>32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1</v>
      </c>
      <c r="I173">
        <f>ROUND(SUMIF(Councils!$C$6:$C$809,$B173,Councils!$Q$6:$Q$809),0)</f>
        <v>0</v>
      </c>
      <c r="J173">
        <f>ROUND(SUMIF(Councils!$C$6:$C$809,$B173,Councils!$R$6:$R$809),0)</f>
        <v>1</v>
      </c>
      <c r="K173">
        <f>ROUND(SUMIF(Councils!$C$6:$C$809,$B173,Councils!$S$6:$S$809),0)</f>
        <v>4</v>
      </c>
      <c r="L173">
        <f>ROUND(SUMIF(Councils!$C$6:$C$809,$B173,Councils!$T$6:$T$809),0)</f>
        <v>2</v>
      </c>
      <c r="M173">
        <f>ROUND(SUMIF(Councils!$C$6:$C$809,$B173,Councils!$U$6:$U$809),0)</f>
        <v>2</v>
      </c>
      <c r="N173" s="63">
        <f t="shared" si="2"/>
        <v>0</v>
      </c>
    </row>
    <row r="174" spans="1:14">
      <c r="A174">
        <f>RANK(M174,$M$2:$M394,0)</f>
        <v>52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1</v>
      </c>
      <c r="I174">
        <f>ROUND(SUMIF(Councils!$C$6:$C$809,$B174,Councils!$Q$6:$Q$809),0)</f>
        <v>0</v>
      </c>
      <c r="J174">
        <f>ROUND(SUMIF(Councils!$C$6:$C$809,$B174,Councils!$R$6:$R$809),0)</f>
        <v>1</v>
      </c>
      <c r="K174">
        <f>ROUND(SUMIF(Councils!$C$6:$C$809,$B174,Councils!$S$6:$S$809),0)</f>
        <v>1</v>
      </c>
      <c r="L174">
        <f>ROUND(SUMIF(Councils!$C$6:$C$809,$B174,Councils!$T$6:$T$809),0)</f>
        <v>0</v>
      </c>
      <c r="M174">
        <f>ROUND(SUMIF(Councils!$C$6:$C$809,$B174,Councils!$U$6:$U$809),0)</f>
        <v>1</v>
      </c>
      <c r="N174" s="63">
        <f t="shared" si="2"/>
        <v>0</v>
      </c>
    </row>
    <row r="175" spans="1:14">
      <c r="A175">
        <f>RANK(M175,$M$2:$M395,0)</f>
        <v>52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2</v>
      </c>
      <c r="L175">
        <f>ROUND(SUMIF(Councils!$C$6:$C$809,$B175,Councils!$T$6:$T$809),0)</f>
        <v>1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151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89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52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1</v>
      </c>
      <c r="L178">
        <f>ROUND(SUMIF(Councils!$C$6:$C$809,$B178,Councils!$T$6:$T$809),0)</f>
        <v>0</v>
      </c>
      <c r="M178">
        <f>ROUND(SUMIF(Councils!$C$6:$C$809,$B178,Councils!$U$6:$U$809),0)</f>
        <v>1</v>
      </c>
      <c r="N178" s="63">
        <f t="shared" si="2"/>
        <v>0</v>
      </c>
    </row>
    <row r="179" spans="1:14">
      <c r="A179">
        <f>RANK(M179,$M$2:$M399,0)</f>
        <v>89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76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52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1</v>
      </c>
      <c r="L180">
        <f>ROUND(SUMIF(Councils!$C$6:$C$809,$B180,Councils!$T$6:$T$809),0)</f>
        <v>0</v>
      </c>
      <c r="M180">
        <f>ROUND(SUMIF(Councils!$C$6:$C$809,$B180,Councils!$U$6:$U$809),0)</f>
        <v>1</v>
      </c>
      <c r="N180" s="63">
        <f t="shared" si="2"/>
        <v>0</v>
      </c>
    </row>
    <row r="181" spans="1:14">
      <c r="A181">
        <f>RANK(M181,$M$2:$M401,0)</f>
        <v>89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1</v>
      </c>
      <c r="L181">
        <f>ROUND(SUMIF(Councils!$C$6:$C$809,$B181,Councils!$T$6:$T$809),0)</f>
        <v>1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190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1</v>
      </c>
      <c r="L182">
        <f>ROUND(SUMIF(Councils!$C$6:$C$809,$B182,Councils!$T$6:$T$809),0)</f>
        <v>3</v>
      </c>
      <c r="M182">
        <f>ROUND(SUMIF(Councils!$C$6:$C$809,$B182,Councils!$U$6:$U$809),0)</f>
        <v>-2</v>
      </c>
      <c r="N182" s="63">
        <f t="shared" si="2"/>
        <v>0</v>
      </c>
    </row>
    <row r="183" spans="1:14">
      <c r="A183">
        <f>RANK(M183,$M$2:$M403,0)</f>
        <v>190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1</v>
      </c>
      <c r="I183">
        <f>ROUND(SUMIF(Councils!$C$6:$C$809,$B183,Councils!$Q$6:$Q$809),0)</f>
        <v>0</v>
      </c>
      <c r="J183">
        <f>ROUND(SUMIF(Councils!$C$6:$C$809,$B183,Councils!$R$6:$R$809),0)</f>
        <v>1</v>
      </c>
      <c r="K183">
        <f>ROUND(SUMIF(Councils!$C$6:$C$809,$B183,Councils!$S$6:$S$809),0)</f>
        <v>1</v>
      </c>
      <c r="L183">
        <f>ROUND(SUMIF(Councils!$C$6:$C$809,$B183,Councils!$T$6:$T$809),0)</f>
        <v>3</v>
      </c>
      <c r="M183">
        <f>ROUND(SUMIF(Councils!$C$6:$C$809,$B183,Councils!$U$6:$U$809),0)</f>
        <v>-2</v>
      </c>
      <c r="N183" s="63">
        <f t="shared" si="2"/>
        <v>0</v>
      </c>
    </row>
    <row r="184" spans="1:14">
      <c r="A184">
        <f>RANK(M184,$M$2:$M404,0)</f>
        <v>89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190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2</v>
      </c>
      <c r="M185">
        <f>ROUND(SUMIF(Councils!$C$6:$C$809,$B185,Councils!$U$6:$U$809),0)</f>
        <v>-2</v>
      </c>
      <c r="N185" s="63">
        <f t="shared" si="2"/>
        <v>0</v>
      </c>
    </row>
    <row r="186" spans="1:14">
      <c r="A186">
        <f>RANK(M186,$M$2:$M406,0)</f>
        <v>89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89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52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52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190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2</v>
      </c>
      <c r="M190">
        <f>ROUND(SUMIF(Councils!$C$6:$C$809,$B190,Councils!$U$6:$U$809),0)</f>
        <v>-2</v>
      </c>
      <c r="N190" s="63">
        <f t="shared" si="2"/>
        <v>0</v>
      </c>
    </row>
    <row r="191" spans="1:14">
      <c r="A191">
        <f>RANK(M191,$M$2:$M411,0)</f>
        <v>151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52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2</v>
      </c>
      <c r="L192">
        <f>ROUND(SUMIF(Councils!$C$6:$C$809,$B192,Councils!$T$6:$T$809),0)</f>
        <v>1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89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1</v>
      </c>
      <c r="L193">
        <f>ROUND(SUMIF(Councils!$C$6:$C$809,$B193,Councils!$T$6:$T$809),0)</f>
        <v>1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151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2</v>
      </c>
      <c r="M194">
        <f>ROUND(SUMIF(Councils!$C$6:$C$809,$B194,Councils!$U$6:$U$809),0)</f>
        <v>-1</v>
      </c>
      <c r="N194" s="63">
        <f t="shared" ref="N194:N221" si="3">IFERROR(M194/G194,0)</f>
        <v>0</v>
      </c>
    </row>
    <row r="195" spans="1:14">
      <c r="A195">
        <f>RANK(M195,$M$2:$M415,0)</f>
        <v>89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89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1</v>
      </c>
      <c r="L196">
        <f>ROUND(SUMIF(Councils!$C$6:$C$809,$B196,Councils!$T$6:$T$809),0)</f>
        <v>1</v>
      </c>
      <c r="M196">
        <f>ROUND(SUMIF(Councils!$C$6:$C$809,$B196,Councils!$U$6:$U$809),0)</f>
        <v>0</v>
      </c>
      <c r="N196" s="63">
        <f t="shared" si="3"/>
        <v>0</v>
      </c>
    </row>
    <row r="197" spans="1:14">
      <c r="A197">
        <f>RANK(M197,$M$2:$M417,0)</f>
        <v>190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2</v>
      </c>
      <c r="M197">
        <f>ROUND(SUMIF(Councils!$C$6:$C$809,$B197,Councils!$U$6:$U$809),0)</f>
        <v>-2</v>
      </c>
      <c r="N197" s="63">
        <f t="shared" si="3"/>
        <v>0</v>
      </c>
    </row>
    <row r="198" spans="1:14">
      <c r="A198">
        <f>RANK(M198,$M$2:$M418,0)</f>
        <v>52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1</v>
      </c>
      <c r="L198">
        <f>ROUND(SUMIF(Councils!$C$6:$C$809,$B198,Councils!$T$6:$T$809),0)</f>
        <v>0</v>
      </c>
      <c r="M198">
        <f>ROUND(SUMIF(Councils!$C$6:$C$809,$B198,Councils!$U$6:$U$809),0)</f>
        <v>1</v>
      </c>
      <c r="N198" s="63">
        <f t="shared" si="3"/>
        <v>0</v>
      </c>
    </row>
    <row r="199" spans="1:14">
      <c r="A199">
        <f>RANK(M199,$M$2:$M419,0)</f>
        <v>23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3</v>
      </c>
      <c r="L199">
        <f>ROUND(SUMIF(Councils!$C$6:$C$809,$B199,Councils!$T$6:$T$809),0)</f>
        <v>0</v>
      </c>
      <c r="M199">
        <f>ROUND(SUMIF(Councils!$C$6:$C$809,$B199,Councils!$U$6:$U$809),0)</f>
        <v>3</v>
      </c>
      <c r="N199" s="63">
        <f t="shared" si="3"/>
        <v>0</v>
      </c>
    </row>
    <row r="200" spans="1:14">
      <c r="A200">
        <f>RANK(M200,$M$2:$M420,0)</f>
        <v>89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1</v>
      </c>
      <c r="J200">
        <f>ROUND(SUMIF(Councils!$C$6:$C$809,$B200,Councils!$R$6:$R$809),0)</f>
        <v>-1</v>
      </c>
      <c r="K200">
        <f>ROUND(SUMIF(Councils!$C$6:$C$809,$B200,Councils!$S$6:$S$809),0)</f>
        <v>2</v>
      </c>
      <c r="L200">
        <f>ROUND(SUMIF(Councils!$C$6:$C$809,$B200,Councils!$T$6:$T$809),0)</f>
        <v>2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52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1</v>
      </c>
      <c r="I201">
        <f>ROUND(SUMIF(Councils!$C$6:$C$809,$B201,Councils!$Q$6:$Q$809),0)</f>
        <v>0</v>
      </c>
      <c r="J201">
        <f>ROUND(SUMIF(Councils!$C$6:$C$809,$B201,Councils!$R$6:$R$809),0)</f>
        <v>1</v>
      </c>
      <c r="K201">
        <f>ROUND(SUMIF(Councils!$C$6:$C$809,$B201,Councils!$S$6:$S$809),0)</f>
        <v>2</v>
      </c>
      <c r="L201">
        <f>ROUND(SUMIF(Councils!$C$6:$C$809,$B201,Councils!$T$6:$T$809),0)</f>
        <v>1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89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241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151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1</v>
      </c>
      <c r="M203">
        <f>ROUND(SUMIF(Councils!$C$6:$C$809,$B203,Councils!$U$6:$U$809),0)</f>
        <v>-1</v>
      </c>
      <c r="N203" s="63">
        <f t="shared" si="3"/>
        <v>0</v>
      </c>
    </row>
    <row r="204" spans="1:14">
      <c r="A204">
        <f>RANK(M204,$M$2:$M424,0)</f>
        <v>151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151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89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151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89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32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2</v>
      </c>
      <c r="L209">
        <f>ROUND(SUMIF(Councils!$C$6:$C$809,$B209,Councils!$T$6:$T$809),0)</f>
        <v>0</v>
      </c>
      <c r="M209">
        <f>ROUND(SUMIF(Councils!$C$6:$C$809,$B209,Councils!$U$6:$U$809),0)</f>
        <v>2</v>
      </c>
      <c r="N209" s="63">
        <f t="shared" si="3"/>
        <v>0</v>
      </c>
    </row>
    <row r="210" spans="1:14">
      <c r="A210">
        <f>RANK(M210,$M$2:$M430,0)</f>
        <v>89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0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151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3</v>
      </c>
      <c r="M211">
        <f>ROUND(SUMIF(Councils!$C$6:$C$809,$B211,Councils!$U$6:$U$809),0)</f>
        <v>-1</v>
      </c>
      <c r="N211" s="63">
        <f t="shared" si="3"/>
        <v>0</v>
      </c>
    </row>
    <row r="212" spans="1:14">
      <c r="A212">
        <f>RANK(M212,$M$2:$M432,0)</f>
        <v>32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4</v>
      </c>
      <c r="L212">
        <f>ROUND(SUMIF(Councils!$C$6:$C$809,$B212,Councils!$T$6:$T$809),0)</f>
        <v>2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89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32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2</v>
      </c>
      <c r="L214">
        <f>ROUND(SUMIF(Councils!$C$6:$C$809,$B214,Councils!$T$6:$T$809),0)</f>
        <v>0</v>
      </c>
      <c r="M214">
        <f>ROUND(SUMIF(Councils!$C$6:$C$809,$B214,Councils!$U$6:$U$809),0)</f>
        <v>2</v>
      </c>
      <c r="N214" s="63">
        <f t="shared" si="3"/>
        <v>0</v>
      </c>
    </row>
    <row r="215" spans="1:14">
      <c r="A215">
        <f>RANK(M215,$M$2:$M435,0)</f>
        <v>151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1</v>
      </c>
      <c r="J215">
        <f>ROUND(SUMIF(Councils!$C$6:$C$809,$B215,Councils!$R$6:$R$809),0)</f>
        <v>-1</v>
      </c>
      <c r="K215">
        <f>ROUND(SUMIF(Councils!$C$6:$C$809,$B215,Councils!$S$6:$S$809),0)</f>
        <v>1</v>
      </c>
      <c r="L215">
        <f>ROUND(SUMIF(Councils!$C$6:$C$809,$B215,Councils!$T$6:$T$809),0)</f>
        <v>2</v>
      </c>
      <c r="M215">
        <f>ROUND(SUMIF(Councils!$C$6:$C$809,$B215,Councils!$U$6:$U$809),0)</f>
        <v>-1</v>
      </c>
      <c r="N215" s="63">
        <f t="shared" si="3"/>
        <v>0</v>
      </c>
    </row>
    <row r="216" spans="1:14">
      <c r="A216">
        <f>RANK(M216,$M$2:$M436,0)</f>
        <v>205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1</v>
      </c>
      <c r="I216">
        <f>ROUND(SUMIF(Councils!$C$6:$C$809,$B216,Councils!$Q$6:$Q$809),0)</f>
        <v>1</v>
      </c>
      <c r="J216">
        <f>ROUND(SUMIF(Councils!$C$6:$C$809,$B216,Councils!$R$6:$R$809),0)</f>
        <v>0</v>
      </c>
      <c r="K216">
        <f>ROUND(SUMIF(Councils!$C$6:$C$809,$B216,Councils!$S$6:$S$809),0)</f>
        <v>2</v>
      </c>
      <c r="L216">
        <f>ROUND(SUMIF(Councils!$C$6:$C$809,$B216,Councils!$T$6:$T$809),0)</f>
        <v>5</v>
      </c>
      <c r="M216">
        <f>ROUND(SUMIF(Councils!$C$6:$C$809,$B216,Councils!$U$6:$U$809),0)</f>
        <v>-3</v>
      </c>
      <c r="N216" s="63">
        <f t="shared" si="3"/>
        <v>0</v>
      </c>
    </row>
    <row r="217" spans="1:14">
      <c r="A217">
        <f>RANK(M217,$M$2:$M437,0)</f>
        <v>89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1</v>
      </c>
      <c r="I217">
        <f>ROUND(SUMIF(Councils!$C$6:$C$809,$B217,Councils!$Q$6:$Q$809),0)</f>
        <v>0</v>
      </c>
      <c r="J217">
        <f>ROUND(SUMIF(Councils!$C$6:$C$809,$B217,Councils!$R$6:$R$809),0)</f>
        <v>1</v>
      </c>
      <c r="K217">
        <f>ROUND(SUMIF(Councils!$C$6:$C$809,$B217,Councils!$S$6:$S$809),0)</f>
        <v>4</v>
      </c>
      <c r="L217">
        <f>ROUND(SUMIF(Councils!$C$6:$C$809,$B217,Councils!$T$6:$T$809),0)</f>
        <v>4</v>
      </c>
      <c r="M217">
        <f>ROUND(SUMIF(Councils!$C$6:$C$809,$B217,Councils!$U$6:$U$809),0)</f>
        <v>0</v>
      </c>
      <c r="N217" s="63">
        <f t="shared" si="3"/>
        <v>0</v>
      </c>
    </row>
    <row r="218" spans="1:14">
      <c r="A218">
        <f>RANK(M218,$M$2:$M438,0)</f>
        <v>5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6</v>
      </c>
      <c r="L218">
        <f>ROUND(SUMIF(Councils!$C$6:$C$809,$B218,Councils!$T$6:$T$809),0)</f>
        <v>0</v>
      </c>
      <c r="M218">
        <f>ROUND(SUMIF(Councils!$C$6:$C$809,$B218,Councils!$U$6:$U$809),0)</f>
        <v>6</v>
      </c>
      <c r="N218" s="63">
        <f t="shared" si="3"/>
        <v>0</v>
      </c>
    </row>
    <row r="219" spans="1:14">
      <c r="A219">
        <f>RANK(M219,$M$2:$M439,0)</f>
        <v>16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0</v>
      </c>
      <c r="I219">
        <f>ROUND(SUMIF(Councils!$C$6:$C$809,$B219,Councils!$Q$6:$Q$809),0)</f>
        <v>0</v>
      </c>
      <c r="J219">
        <f>ROUND(SUMIF(Councils!$C$6:$C$809,$B219,Councils!$R$6:$R$809),0)</f>
        <v>0</v>
      </c>
      <c r="K219">
        <f>ROUND(SUMIF(Councils!$C$6:$C$809,$B219,Councils!$S$6:$S$809),0)</f>
        <v>8</v>
      </c>
      <c r="L219">
        <f>ROUND(SUMIF(Councils!$C$6:$C$809,$B219,Councils!$T$6:$T$809),0)</f>
        <v>4</v>
      </c>
      <c r="M219">
        <f>ROUND(SUMIF(Councils!$C$6:$C$809,$B219,Councils!$U$6:$U$809),0)</f>
        <v>4</v>
      </c>
      <c r="N219" s="63">
        <f t="shared" si="3"/>
        <v>0</v>
      </c>
    </row>
    <row r="220" spans="1:14">
      <c r="A220">
        <f>RANK(M220,$M$2:$M440,0)</f>
        <v>89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1</v>
      </c>
      <c r="J220">
        <f>ROUND(SUMIF(Councils!$C$6:$C$809,$B220,Councils!$R$6:$R$809),0)</f>
        <v>-1</v>
      </c>
      <c r="K220">
        <f>ROUND(SUMIF(Councils!$C$6:$C$809,$B220,Councils!$S$6:$S$809),0)</f>
        <v>3</v>
      </c>
      <c r="L220">
        <f>ROUND(SUMIF(Councils!$C$6:$C$809,$B220,Councils!$T$6:$T$809),0)</f>
        <v>3</v>
      </c>
      <c r="M220">
        <f>ROUND(SUMIF(Councils!$C$6:$C$809,$B220,Councils!$U$6:$U$809),0)</f>
        <v>0</v>
      </c>
      <c r="N220" s="63">
        <f t="shared" si="3"/>
        <v>0</v>
      </c>
    </row>
    <row r="221" spans="1:14">
      <c r="A221">
        <f>RANK(M221,$M$2:$M441,0)</f>
        <v>151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1</v>
      </c>
      <c r="I221">
        <f>ROUND(SUMIF(Councils!$C$6:$C$809,$B221,Councils!$Q$6:$Q$809),0)</f>
        <v>0</v>
      </c>
      <c r="J221">
        <f>ROUND(SUMIF(Councils!$C$6:$C$809,$B221,Councils!$R$6:$R$809),0)</f>
        <v>1</v>
      </c>
      <c r="K221">
        <f>ROUND(SUMIF(Councils!$C$6:$C$809,$B221,Councils!$S$6:$S$809),0)</f>
        <v>2</v>
      </c>
      <c r="L221">
        <f>ROUND(SUMIF(Councils!$C$6:$C$809,$B221,Councils!$T$6:$T$809),0)</f>
        <v>3</v>
      </c>
      <c r="M221">
        <f>ROUND(SUMIF(Councils!$C$6:$C$809,$B221,Councils!$U$6:$U$809),0)</f>
        <v>-1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1422</v>
      </c>
      <c r="B3" t="str">
        <f>IF(ISNA(VLOOKUP($A3,Councils!$B$6:$AE$874,3,0)),0,VLOOKUP($A3,Councils!$B$6:$AE$874,3,0))</f>
        <v>Marshall</v>
      </c>
      <c r="C3">
        <f>IF(ISNA(VLOOKUP($A3,Councils!$B$6:$AE$874,4,0)),0,VLOOKUP($A3,Councils!$B$6:$AE$874,4,0))</f>
        <v>180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IF(ISNA(VLOOKUP($A4,Councils!$B$6:$AE$874,3,0)),0,VLOOKUP($A4,Councils!$B$6:$AE$874,3,0))</f>
        <v>Longview</v>
      </c>
      <c r="C4">
        <f>IF(ISNA(VLOOKUP($A4,Councils!$B$6:$AE$874,4,0)),0,VLOOKUP($A4,Councils!$B$6:$AE$874,4,0))</f>
        <v>184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IF(ISNA(VLOOKUP($A5,Councils!$B$6:$AE$874,3,0)),0,VLOOKUP($A5,Councils!$B$6:$AE$874,3,0))</f>
        <v>Carthage</v>
      </c>
      <c r="C5">
        <f>IF(ISNA(VLOOKUP($A5,Councils!$B$6:$AE$874,4,0)),0,VLOOKUP($A5,Councils!$B$6:$AE$874,4,0))</f>
        <v>69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IF(ISNA(VLOOKUP($A6,Councils!$B$6:$AE$874,3,0)),0,VLOOKUP($A6,Councils!$B$6:$AE$874,3,0))</f>
        <v>Longview</v>
      </c>
      <c r="C6">
        <f>IF(ISNA(VLOOKUP($A6,Councils!$B$6:$AE$874,4,0)),0,VLOOKUP($A6,Councils!$B$6:$AE$874,4,0))</f>
        <v>122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0.5714285714285714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3404</v>
      </c>
      <c r="B3" t="str">
        <f>IF(ISNA(VLOOKUP($A3,Councils!$B$6:$AE$874,3,0)),0,VLOOKUP($A3,Councils!$B$6:$AE$874,3,0))</f>
        <v>Lufkin</v>
      </c>
      <c r="C3">
        <f>IF(ISNA(VLOOKUP($A3,Councils!$B$6:$AE$874,4,0)),0,VLOOKUP($A3,Councils!$B$6:$AE$874,4,0))</f>
        <v>135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IF(ISNA(VLOOKUP($A4,Councils!$B$6:$AE$874,3,0)),0,VLOOKUP($A4,Councils!$B$6:$AE$874,3,0))</f>
        <v>Nacogdoches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IF(ISNA(VLOOKUP($A5,Councils!$B$6:$AE$874,3,0)),0,VLOOKUP($A5,Councils!$B$6:$AE$874,3,0))</f>
        <v>San Augustine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IF(ISNA(VLOOKUP($A6,Councils!$B$6:$AE$874,3,0)),0,VLOOKUP($A6,Councils!$B$6:$AE$874,3,0))</f>
        <v>Trinity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 t="shared" si="0"/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11462</v>
      </c>
      <c r="B3" t="str">
        <f>IF(ISNA(VLOOKUP($A3,Councils!$B$6:$AE$874,3,0)),0,VLOOKUP($A3,Councils!$B$6:$AE$874,3,0))</f>
        <v>Henderson</v>
      </c>
      <c r="C3">
        <f>IF(ISNA(VLOOKUP($A3,Councils!$B$6:$AE$874,4,0)),0,VLOOKUP($A3,Councils!$B$6:$AE$874,4,0))</f>
        <v>33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IF(ISNA(VLOOKUP($A4,Councils!$B$6:$AE$874,3,0)),0,VLOOKUP($A4,Councils!$B$6:$AE$874,3,0))</f>
        <v>Jacksonville</v>
      </c>
      <c r="C4">
        <f>IF(ISNA(VLOOKUP($A4,Councils!$B$6:$AE$874,4,0)),0,VLOOKUP($A4,Councils!$B$6:$AE$874,4,0))</f>
        <v>34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IF(ISNA(VLOOKUP($A5,Councils!$B$6:$AE$874,3,0)),0,VLOOKUP($A5,Councils!$B$6:$AE$874,3,0))</f>
        <v>Whitehouse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IF(ISNA(VLOOKUP($A6,Councils!$B$6:$AE$874,3,0)),0,VLOOKUP($A6,Councils!$B$6:$AE$874,3,0))</f>
        <v>Flint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 t="shared" ref="K6" si="2"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1003</v>
      </c>
      <c r="B3" t="str">
        <f>IF(ISNA(VLOOKUP($A3,Councils!$B$6:$AE$874,3,0)),0,VLOOKUP($A3,Councils!$B$6:$AE$874,3,0))</f>
        <v>Texarkana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IF(ISNA(VLOOKUP($A4,Councils!$B$6:$AE$874,3,0)),0,VLOOKUP($A4,Councils!$B$6:$AE$874,3,0))</f>
        <v>Dangfld-Mtplesnt-Pitsbg-Mtvern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IF(ISNA(VLOOKUP($A5,Councils!$B$6:$AE$874,3,0)),0,VLOOKUP($A5,Councils!$B$6:$AE$874,3,0))</f>
        <v>Atlanta</v>
      </c>
      <c r="C5">
        <f>IF(ISNA(VLOOKUP($A5,Councils!$B$6:$AE$874,4,0)),0,VLOOKUP($A5,Councils!$B$6:$AE$874,4,0))</f>
        <v>43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1502</v>
      </c>
      <c r="B3" t="str">
        <f>IF(ISNA(VLOOKUP($A3,Councils!$B$6:$AE$874,3,0)),0,VLOOKUP($A3,Councils!$B$6:$AE$874,3,0))</f>
        <v>Tyler</v>
      </c>
      <c r="C3">
        <f>IF(ISNA(VLOOKUP($A3,Councils!$B$6:$AE$874,4,0)),0,VLOOKUP($A3,Councils!$B$6:$AE$874,4,0))</f>
        <v>185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0.54545454545454541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IF(ISNA(VLOOKUP($A4,Councils!$B$6:$AE$874,3,0)),0,VLOOKUP($A4,Councils!$B$6:$AE$874,3,0))</f>
        <v>Kilgore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IF(ISNA(VLOOKUP($A5,Councils!$B$6:$AE$874,3,0)),0,VLOOKUP($A5,Councils!$B$6:$AE$874,3,0))</f>
        <v>Mineola</v>
      </c>
      <c r="C5">
        <f>IF(ISNA(VLOOKUP($A5,Councils!$B$6:$AE$874,4,0)),0,VLOOKUP($A5,Councils!$B$6:$AE$874,4,0))</f>
        <v>40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IF(ISNA(VLOOKUP($A6,Councils!$B$6:$AE$874,3,0)),0,VLOOKUP($A6,Councils!$B$6:$AE$874,3,0))</f>
        <v>Lindale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12122</v>
      </c>
      <c r="B3" t="str">
        <f>IF(ISNA(VLOOKUP($A3,Councils!$B$6:$AE$874,3,0)),0,VLOOKUP($A3,Councils!$B$6:$AE$874,3,0))</f>
        <v>Diboll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IF(ISNA(VLOOKUP($A4,Councils!$B$6:$AE$874,3,0)),0,VLOOKUP($A4,Councils!$B$6:$AE$874,3,0))</f>
        <v>Holly Lake Ranch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IF(ISNA(VLOOKUP($A5,Councils!$B$6:$AE$874,3,0)),0,VLOOKUP($A5,Councils!$B$6:$AE$874,3,0))</f>
        <v>Grand Saline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10790</v>
      </c>
      <c r="B3" t="str">
        <f>IF(ISNA(VLOOKUP($A3,Councils!$B$6:$AE$874,3,0)),0,VLOOKUP($A3,Councils!$B$6:$AE$874,3,0))</f>
        <v>Nacogdoches</v>
      </c>
      <c r="C3">
        <f>IF(ISNA(VLOOKUP($A3,Councils!$B$6:$AE$874,4,0)),0,VLOOKUP($A3,Councils!$B$6:$AE$874,4,0))</f>
        <v>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IF(ISNA(VLOOKUP($A4,Councils!$B$6:$AE$874,3,0)),0,VLOOKUP($A4,Councils!$B$6:$AE$874,3,0))</f>
        <v>Madisonville</v>
      </c>
      <c r="C4">
        <f>IF(ISNA(VLOOKUP($A4,Councils!$B$6:$AE$874,4,0)),0,VLOOKUP($A4,Councils!$B$6:$AE$874,4,0))</f>
        <v>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IF(ISNA(VLOOKUP($A5,Councils!$B$6:$AE$874,3,0)),0,VLOOKUP($A5,Councils!$B$6:$AE$874,3,0))</f>
        <v>Nacogdoches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1358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IF(ISNA(VLOOKUP($A4,Councils!$B$6:$AE$874,3,0)),0,VLOOKUP($A4,Councils!$B$6:$AE$874,3,0))</f>
        <v>West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4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IF(ISNA(VLOOKUP($A5,Councils!$B$6:$AE$874,3,0)),0,VLOOKUP($A5,Councils!$B$6:$AE$874,3,0))</f>
        <v>Bellmead</v>
      </c>
      <c r="C5">
        <f>IF(ISNA(VLOOKUP($A5,Councils!$B$6:$AE$874,4,0)),0,VLOOKUP($A5,Councils!$B$6:$AE$874,4,0))</f>
        <v>45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IF(ISNA(VLOOKUP($A6,Councils!$B$6:$AE$874,3,0)),0,VLOOKUP($A6,Councils!$B$6:$AE$874,3,0))</f>
        <v>Abbott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IF(ISNA(VLOOKUP($A7,Councils!$B$6:$AE$874,3,0)),0,VLOOKUP($A7,Councils!$B$6:$AE$874,3,0))</f>
        <v>Mexia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5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5</v>
      </c>
      <c r="K7" s="63">
        <f>IFERROR(J7/D7,0)</f>
        <v>1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8135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113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0.8571428571428571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IF(ISNA(VLOOKUP($A4,Councils!$B$6:$AE$874,3,0)),0,VLOOKUP($A4,Councils!$B$6:$AE$874,3,0))</f>
        <v>Waco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IF(ISNA(VLOOKUP($A5,Councils!$B$6:$AE$874,3,0)),0,VLOOKUP($A5,Councils!$B$6:$AE$874,3,0))</f>
        <v>Waco</v>
      </c>
      <c r="C5">
        <f>IF(ISNA(VLOOKUP($A5,Councils!$B$6:$AE$874,4,0)),0,VLOOKUP($A5,Councils!$B$6:$AE$874,4,0))</f>
        <v>168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6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6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IF(ISNA(VLOOKUP($A7,Councils!$B$6:$AE$874,3,0)),0,VLOOKUP($A7,Councils!$B$6:$AE$874,3,0))</f>
        <v>China Spring</v>
      </c>
      <c r="C7">
        <f>IF(ISNA(VLOOKUP($A7,Councils!$B$6:$AE$874,4,0)),0,VLOOKUP($A7,Councils!$B$6:$AE$874,4,0))</f>
        <v>55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3444</v>
      </c>
      <c r="B3" t="str">
        <f>IF(ISNA(VLOOKUP($A3,Councils!$B$6:$AE$874,3,0)),0,VLOOKUP($A3,Councils!$B$6:$AE$874,3,0))</f>
        <v>Temple</v>
      </c>
      <c r="C3">
        <f>IF(ISNA(VLOOKUP($A3,Councils!$B$6:$AE$874,4,0)),0,VLOOKUP($A3,Councils!$B$6:$AE$874,4,0))</f>
        <v>238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0.30769230769230771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IF(ISNA(VLOOKUP($A4,Councils!$B$6:$AE$874,3,0)),0,VLOOKUP($A4,Councils!$B$6:$AE$874,3,0))</f>
        <v>Belton</v>
      </c>
      <c r="C4">
        <f>IF(ISNA(VLOOKUP($A4,Councils!$B$6:$AE$874,4,0)),0,VLOOKUP($A4,Councils!$B$6:$AE$874,4,0))</f>
        <v>158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IF(ISNA(VLOOKUP($A5,Councils!$B$6:$AE$874,3,0)),0,VLOOKUP($A5,Councils!$B$6:$AE$874,3,0))</f>
        <v>Temple</v>
      </c>
      <c r="C5">
        <f>IF(ISNA(VLOOKUP($A5,Councils!$B$6:$AE$874,4,0)),0,VLOOKUP($A5,Councils!$B$6:$AE$874,4,0))</f>
        <v>181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0.45454545454545453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IF(ISNA(VLOOKUP($A6,Councils!$B$6:$AE$874,3,0)),0,VLOOKUP($A6,Councils!$B$6:$AE$874,3,0))</f>
        <v>Salado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0" t="s">
        <v>617</v>
      </c>
      <c r="B1" s="430"/>
      <c r="C1" s="430"/>
      <c r="D1" s="430"/>
      <c r="E1" s="430"/>
      <c r="F1" s="430"/>
      <c r="G1" s="6">
        <v>44013</v>
      </c>
      <c r="H1" s="7"/>
    </row>
    <row r="2" spans="1:8" ht="23.25" thickBot="1">
      <c r="A2" s="431"/>
      <c r="B2" s="431"/>
      <c r="C2" s="431"/>
      <c r="D2" s="431"/>
      <c r="E2" s="431"/>
      <c r="F2" s="431"/>
      <c r="G2" s="1"/>
      <c r="H2" s="7"/>
    </row>
    <row r="3" spans="1:8" s="11" customFormat="1" ht="31.5">
      <c r="A3" s="16" t="s">
        <v>594</v>
      </c>
      <c r="B3" s="9" t="s">
        <v>618</v>
      </c>
      <c r="C3" s="9" t="s">
        <v>614</v>
      </c>
      <c r="D3" s="9" t="s">
        <v>593</v>
      </c>
      <c r="E3" s="9" t="s">
        <v>619</v>
      </c>
      <c r="F3" s="10" t="s">
        <v>620</v>
      </c>
      <c r="G3" s="9" t="s">
        <v>621</v>
      </c>
      <c r="H3" s="9" t="s">
        <v>622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Unassigned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Unassigned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Unassigned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Unassigned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Unassigned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Unassigned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Unassigned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Unassigned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Unassigned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Unassigned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4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21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15</v>
      </c>
      <c r="H35" s="13" t="str">
        <f>IF(AND($G$1&gt;F35+365,G35&gt;0),"Yes","No")</f>
        <v>Yes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Unassigned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Unassigned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4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Unassigned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Unassigned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Unassigned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1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1</v>
      </c>
      <c r="H64" s="13" t="str">
        <f>IF(AND($G$1&gt;F64+365,G64&gt;0),"Yes","No")</f>
        <v>Yes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Unassigned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Unassigned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1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Unassigned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Unassigned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Unassigned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Unassigned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Unassigned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Unassigned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1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Unassigned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Unassigned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Unassigned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Unassigned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Unassigned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623</v>
      </c>
    </row>
    <row r="119" spans="1:8">
      <c r="A119" s="22"/>
      <c r="B119" s="18" t="s">
        <v>624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7014</v>
      </c>
      <c r="B3" t="str">
        <f>IF(ISNA(VLOOKUP($A3,Councils!$B$6:$AE$874,3,0)),0,VLOOKUP($A3,Councils!$B$6:$AE$874,3,0))</f>
        <v>Rockdale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IF(ISNA(VLOOKUP($A4,Councils!$B$6:$AE$874,3,0)),0,VLOOKUP($A4,Councils!$B$6:$AE$874,3,0))</f>
        <v>Hearne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IF(ISNA(VLOOKUP($A5,Councils!$B$6:$AE$874,3,0)),0,VLOOKUP($A5,Councils!$B$6:$AE$874,3,0))</f>
        <v>Cameron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5053</v>
      </c>
      <c r="B3" t="str">
        <f>IF(ISNA(VLOOKUP($A3,Councils!$B$6:$AE$874,3,0)),0,VLOOKUP($A3,Councils!$B$6:$AE$874,3,0))</f>
        <v>Bremond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IF(ISNA(VLOOKUP($A4,Councils!$B$6:$AE$874,3,0)),0,VLOOKUP($A4,Councils!$B$6:$AE$874,3,0))</f>
        <v>Cyclone-Marak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IF(ISNA(VLOOKUP($A5,Councils!$B$6:$AE$874,3,0)),0,VLOOKUP($A5,Councils!$B$6:$AE$874,3,0))</f>
        <v>Rogers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IF(ISNA(VLOOKUP($A6,Councils!$B$6:$AE$874,3,0)),0,VLOOKUP($A6,Councils!$B$6:$AE$874,3,0))</f>
        <v>Westphalia</v>
      </c>
      <c r="C6">
        <f>IF(ISNA(VLOOKUP($A6,Councils!$B$6:$AE$874,4,0)),0,VLOOKUP($A6,Councils!$B$6:$AE$874,4,0))</f>
        <v>125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IF(ISNA(VLOOKUP($A7,Councils!$B$6:$AE$874,3,0)),0,VLOOKUP($A7,Councils!$B$6:$AE$874,3,0))</f>
        <v>Temple</v>
      </c>
      <c r="C7">
        <f>IF(ISNA(VLOOKUP($A7,Councils!$B$6:$AE$874,4,0)),0,VLOOKUP($A7,Councils!$B$6:$AE$874,4,0))</f>
        <v>37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2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1834</v>
      </c>
      <c r="B3" t="str">
        <f>IF(ISNA(VLOOKUP($A3,Councils!$B$6:$AE$874,3,0)),0,VLOOKUP($A3,Councils!$B$6:$AE$874,3,0))</f>
        <v>Bryan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IF(ISNA(VLOOKUP($A4,Councils!$B$6:$AE$874,3,0)),0,VLOOKUP($A4,Councils!$B$6:$AE$874,3,0))</f>
        <v>College Station</v>
      </c>
      <c r="C4">
        <f>IF(ISNA(VLOOKUP($A4,Councils!$B$6:$AE$874,4,0)),0,VLOOKUP($A4,Councils!$B$6:$AE$874,4,0))</f>
        <v>262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0.7142857142857143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IF(ISNA(VLOOKUP($A5,Councils!$B$6:$AE$874,3,0)),0,VLOOKUP($A5,Councils!$B$6:$AE$874,3,0))</f>
        <v>College Station</v>
      </c>
      <c r="C5">
        <f>IF(ISNA(VLOOKUP($A5,Councils!$B$6:$AE$874,4,0)),0,VLOOKUP($A5,Councils!$B$6:$AE$874,4,0))</f>
        <v>235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0.6428571428571429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IF(ISNA(VLOOKUP($A6,Councils!$B$6:$AE$874,3,0)),0,VLOOKUP($A6,Councils!$B$6:$AE$874,3,0))</f>
        <v>Bryan</v>
      </c>
      <c r="C6">
        <f>IF(ISNA(VLOOKUP($A6,Councils!$B$6:$AE$874,4,0)),0,VLOOKUP($A6,Councils!$B$6:$AE$874,4,0))</f>
        <v>205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4724</v>
      </c>
      <c r="B3" t="str">
        <f>IF(ISNA(VLOOKUP($A3,Councils!$B$6:$AE$874,3,0)),0,VLOOKUP($A3,Councils!$B$6:$AE$874,3,0))</f>
        <v>Killeen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IF(ISNA(VLOOKUP($A4,Councils!$B$6:$AE$874,3,0)),0,VLOOKUP($A4,Councils!$B$6:$AE$874,3,0))</f>
        <v>Copperas Cove</v>
      </c>
      <c r="C4">
        <f>IF(ISNA(VLOOKUP($A4,Councils!$B$6:$AE$874,4,0)),0,VLOOKUP($A4,Councils!$B$6:$AE$874,4,0))</f>
        <v>108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IF(ISNA(VLOOKUP($A5,Councils!$B$6:$AE$874,3,0)),0,VLOOKUP($A5,Councils!$B$6:$AE$874,3,0))</f>
        <v>Harker Heights</v>
      </c>
      <c r="C5">
        <f>IF(ISNA(VLOOKUP($A5,Councils!$B$6:$AE$874,4,0)),0,VLOOKUP($A5,Councils!$B$6:$AE$874,4,0))</f>
        <v>293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0.73333333333333328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IF(ISNA(VLOOKUP($A6,Councils!$B$6:$AE$874,3,0)),0,VLOOKUP($A6,Councils!$B$6:$AE$874,3,0))</f>
        <v>Fort Hood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3287</v>
      </c>
      <c r="B3" t="str">
        <f>IF(ISNA(VLOOKUP($A3,Councils!$B$6:$AE$874,3,0)),0,VLOOKUP($A3,Councils!$B$6:$AE$874,3,0))</f>
        <v>Brenham</v>
      </c>
      <c r="C3">
        <f>IF(ISNA(VLOOKUP($A3,Councils!$B$6:$AE$874,4,0)),0,VLOOKUP($A3,Councils!$B$6:$AE$874,4,0))</f>
        <v>177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IF(ISNA(VLOOKUP($A4,Councils!$B$6:$AE$874,3,0)),0,VLOOKUP($A4,Councils!$B$6:$AE$874,3,0))</f>
        <v>Caldwell</v>
      </c>
      <c r="C4">
        <f>IF(ISNA(VLOOKUP($A4,Councils!$B$6:$AE$874,4,0)),0,VLOOKUP($A4,Councils!$B$6:$AE$874,4,0))</f>
        <v>224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0.30769230769230771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IF(ISNA(VLOOKUP($A5,Councils!$B$6:$AE$874,3,0)),0,VLOOKUP($A5,Councils!$B$6:$AE$874,3,0))</f>
        <v>Somerville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IF(ISNA(VLOOKUP($A6,Councils!$B$6:$AE$874,3,0)),0,VLOOKUP($A6,Councils!$B$6:$AE$874,3,0))</f>
        <v>Chappell Hill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4457</v>
      </c>
      <c r="B3" t="str">
        <f>IF(ISNA(VLOOKUP($A3,Councils!$B$6:$AE$874,3,0)),0,VLOOKUP($A3,Councils!$B$6:$AE$874,3,0))</f>
        <v>Granger</v>
      </c>
      <c r="C3">
        <f>IF(ISNA(VLOOKUP($A3,Councils!$B$6:$AE$874,4,0)),0,VLOOKUP($A3,Councils!$B$6:$AE$874,4,0))</f>
        <v>158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IF(ISNA(VLOOKUP($A4,Councils!$B$6:$AE$874,3,0)),0,VLOOKUP($A4,Councils!$B$6:$AE$874,3,0))</f>
        <v>Georgetown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9.0909090909090912E-2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IF(ISNA(VLOOKUP($A5,Councils!$B$6:$AE$874,3,0)),0,VLOOKUP($A5,Councils!$B$6:$AE$874,3,0))</f>
        <v>Taylor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IF(ISNA(VLOOKUP($A6,Councils!$B$6:$AE$874,3,0)),0,VLOOKUP($A6,Councils!$B$6:$AE$874,3,0))</f>
        <v>Round Rock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0.36363636363636365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IF(ISNA(VLOOKUP($A7,Councils!$B$6:$AE$874,3,0)),0,VLOOKUP($A7,Councils!$B$6:$AE$874,3,0))</f>
        <v>Jarrell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1235</v>
      </c>
      <c r="B3" t="str">
        <f>IF(ISNA(VLOOKUP($A3,Councils!$B$6:$AE$874,3,0)),0,VLOOKUP($A3,Councils!$B$6:$AE$874,3,0))</f>
        <v>Taylor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0.625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IF(ISNA(VLOOKUP($A4,Councils!$B$6:$AE$874,3,0)),0,VLOOKUP($A4,Councils!$B$6:$AE$874,3,0))</f>
        <v>Round Rock</v>
      </c>
      <c r="C4">
        <f>IF(ISNA(VLOOKUP($A4,Councils!$B$6:$AE$874,4,0)),0,VLOOKUP($A4,Councils!$B$6:$AE$874,4,0))</f>
        <v>252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0.26666666666666666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IF(ISNA(VLOOKUP($A5,Councils!$B$6:$AE$874,3,0)),0,VLOOKUP($A5,Councils!$B$6:$AE$874,3,0))</f>
        <v>Pflugerville</v>
      </c>
      <c r="C5">
        <f>IF(ISNA(VLOOKUP($A5,Councils!$B$6:$AE$874,4,0)),0,VLOOKUP($A5,Councils!$B$6:$AE$874,4,0))</f>
        <v>210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0.41666666666666669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IF(ISNA(VLOOKUP($A6,Councils!$B$6:$AE$874,3,0)),0,VLOOKUP($A6,Councils!$B$6:$AE$874,3,0))</f>
        <v>Hutto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IF(ISNA(VLOOKUP($A7,Councils!$B$6:$AE$874,3,0)),0,VLOOKUP($A7,Councils!$B$6:$AE$874,3,0))</f>
        <v>Manor</v>
      </c>
      <c r="C7">
        <f>IF(ISNA(VLOOKUP($A7,Councils!$B$6:$AE$874,4,0)),0,VLOOKUP($A7,Councils!$B$6:$AE$874,4,0))</f>
        <v>53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3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3</v>
      </c>
      <c r="K7" s="63">
        <f>IFERROR(J7/D7,0)</f>
        <v>0.6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7600</v>
      </c>
      <c r="B3" t="str">
        <f>IF(ISNA(VLOOKUP($A3,Councils!$B$6:$AE$874,3,0)),0,VLOOKUP($A3,Councils!$B$6:$AE$874,3,0))</f>
        <v>Cedar Park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187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0.45454545454545453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IF(ISNA(VLOOKUP($A5,Councils!$B$6:$AE$874,3,0)),0,VLOOKUP($A5,Councils!$B$6:$AE$874,3,0))</f>
        <v>Lago Vista</v>
      </c>
      <c r="C5">
        <f>IF(ISNA(VLOOKUP($A5,Councils!$B$6:$AE$874,4,0)),0,VLOOKUP($A5,Councils!$B$6:$AE$874,4,0))</f>
        <v>107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15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15</v>
      </c>
      <c r="K6" s="63">
        <f>IFERROR(J6/D6,0)</f>
        <v>2.5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1006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4868</v>
      </c>
      <c r="B3" t="str">
        <f>IF(ISNA(VLOOKUP($A3,Councils!$B$6:$AE$874,3,0)),0,VLOOKUP($A3,Councils!$B$6:$AE$874,3,0))</f>
        <v>Smithville</v>
      </c>
      <c r="C3">
        <f>IF(ISNA(VLOOKUP($A3,Councils!$B$6:$AE$874,4,0)),0,VLOOKUP($A3,Councils!$B$6:$AE$874,4,0))</f>
        <v>126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IF(ISNA(VLOOKUP($A4,Councils!$B$6:$AE$874,3,0)),0,VLOOKUP($A4,Councils!$B$6:$AE$874,3,0))</f>
        <v>Elgin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IF(ISNA(VLOOKUP($A5,Councils!$B$6:$AE$874,3,0)),0,VLOOKUP($A5,Councils!$B$6:$AE$874,3,0))</f>
        <v>Rockne</v>
      </c>
      <c r="C5">
        <f>IF(ISNA(VLOOKUP($A5,Councils!$B$6:$AE$874,4,0)),0,VLOOKUP($A5,Councils!$B$6:$AE$874,4,0))</f>
        <v>148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0.88888888888888884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IF(ISNA(VLOOKUP($A6,Councils!$B$6:$AE$874,3,0)),0,VLOOKUP($A6,Councils!$B$6:$AE$874,3,0))</f>
        <v>Bastrop</v>
      </c>
      <c r="C6">
        <f>IF(ISNA(VLOOKUP($A6,Councils!$B$6:$AE$874,4,0)),0,VLOOKUP($A6,Councils!$B$6:$AE$874,4,0))</f>
        <v>102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IF(ISNA(VLOOKUP($A4,Councils!$B$6:$AE$874,3,0)),0,VLOOKUP($A4,Councils!$B$6:$AE$874,3,0))</f>
        <v>Lockhart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IF(ISNA(VLOOKUP($A5,Councils!$B$6:$AE$874,3,0)),0,VLOOKUP($A5,Councils!$B$6:$AE$874,3,0))</f>
        <v>Luling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IF(ISNA(VLOOKUP($A6,Councils!$B$6:$AE$874,3,0)),0,VLOOKUP($A6,Councils!$B$6:$AE$874,3,0))</f>
        <v>Creedmoor</v>
      </c>
      <c r="C6">
        <f>IF(ISNA(VLOOKUP($A6,Councils!$B$6:$AE$874,4,0)),0,VLOOKUP($A6,Councils!$B$6:$AE$874,4,0))</f>
        <v>42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0" sqref="A10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1042</v>
      </c>
    </row>
    <row r="3" spans="1:1" ht="15">
      <c r="A3" s="300" t="s">
        <v>967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February.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152 Councils across 110 Districts that have recruited 388 members for the month of February against a goal of 413.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503 Councils across 189 Districts have recruited 2738 members for the year against a Texas State goal of 3141.</v>
      </c>
    </row>
    <row r="8" spans="1:1" ht="15">
      <c r="A8" s="300" t="str">
        <f>_xlfn.CONCAT(COUNTIF('State Summary'!X6:X22,"=Y")," Diocesan Deputies have met or exceeded their recruitment quota for the month of ",Actuals!A25,".")</f>
        <v>4 Diocesan Deputies have met or exceeded their recruitment quota for the month of February.</v>
      </c>
    </row>
    <row r="9" spans="1:1" ht="15.75">
      <c r="A9" s="313" t="s">
        <v>1521</v>
      </c>
    </row>
    <row r="10" spans="1:1" ht="15.75">
      <c r="A10" s="313"/>
    </row>
    <row r="11" spans="1:1" ht="15.75">
      <c r="A11" s="313"/>
    </row>
    <row r="12" spans="1:1" ht="15.75">
      <c r="A12" s="313"/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113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41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968</v>
      </c>
    </row>
    <row r="17" spans="1:10">
      <c r="A17" s="301" t="s">
        <v>969</v>
      </c>
    </row>
    <row r="19" spans="1:10">
      <c r="A19" s="301" t="s">
        <v>965</v>
      </c>
    </row>
    <row r="20" spans="1:10">
      <c r="E20" s="387" t="s">
        <v>966</v>
      </c>
      <c r="F20" s="387"/>
      <c r="I20" s="387" t="s">
        <v>970</v>
      </c>
      <c r="J20" s="387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658</v>
      </c>
      <c r="C1" s="52">
        <f>RptDate</f>
        <v>45351</v>
      </c>
    </row>
    <row r="3" spans="1:16" ht="15.75">
      <c r="A3" s="33" t="s">
        <v>659</v>
      </c>
    </row>
    <row r="5" spans="1:16" ht="31.5">
      <c r="A5" s="35" t="s">
        <v>660</v>
      </c>
      <c r="B5" s="38" t="s">
        <v>661</v>
      </c>
      <c r="C5" s="38" t="s">
        <v>662</v>
      </c>
      <c r="D5" s="35" t="s">
        <v>635</v>
      </c>
      <c r="E5" s="35" t="s">
        <v>636</v>
      </c>
      <c r="F5" s="35" t="s">
        <v>637</v>
      </c>
      <c r="G5" s="35" t="s">
        <v>638</v>
      </c>
      <c r="H5" s="35" t="s">
        <v>639</v>
      </c>
      <c r="I5" s="35" t="s">
        <v>640</v>
      </c>
      <c r="J5" s="35" t="s">
        <v>641</v>
      </c>
      <c r="K5" s="35" t="s">
        <v>642</v>
      </c>
      <c r="L5" s="35" t="s">
        <v>643</v>
      </c>
      <c r="M5" s="35" t="s">
        <v>644</v>
      </c>
      <c r="N5" s="35" t="s">
        <v>645</v>
      </c>
      <c r="O5" s="35" t="s">
        <v>646</v>
      </c>
      <c r="P5" s="38" t="s">
        <v>647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663</v>
      </c>
      <c r="B8" s="40" t="s">
        <v>664</v>
      </c>
      <c r="C8" s="40" t="s">
        <v>665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666</v>
      </c>
      <c r="B9" s="40" t="s">
        <v>664</v>
      </c>
      <c r="C9" s="40" t="s">
        <v>665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667</v>
      </c>
      <c r="B10" s="40" t="s">
        <v>668</v>
      </c>
      <c r="C10" s="40" t="s">
        <v>669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670</v>
      </c>
      <c r="B11" s="40" t="s">
        <v>668</v>
      </c>
      <c r="C11" s="40" t="s">
        <v>669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671</v>
      </c>
      <c r="B12" s="40" t="s">
        <v>672</v>
      </c>
      <c r="C12" s="40" t="s">
        <v>673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674</v>
      </c>
      <c r="B13" s="39" t="s">
        <v>672</v>
      </c>
      <c r="C13" s="39" t="s">
        <v>673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675</v>
      </c>
      <c r="B14" s="39" t="s">
        <v>676</v>
      </c>
      <c r="C14" s="39" t="s">
        <v>677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678</v>
      </c>
      <c r="B15" s="39" t="s">
        <v>676</v>
      </c>
      <c r="C15" s="39" t="s">
        <v>677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679</v>
      </c>
      <c r="B16" s="39" t="s">
        <v>669</v>
      </c>
      <c r="C16" s="39" t="s">
        <v>680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681</v>
      </c>
      <c r="B17" s="39" t="s">
        <v>669</v>
      </c>
      <c r="C17" s="39" t="s">
        <v>680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682</v>
      </c>
      <c r="B18" s="39" t="s">
        <v>673</v>
      </c>
      <c r="C18" s="39" t="s">
        <v>683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684</v>
      </c>
      <c r="B19" s="39" t="s">
        <v>673</v>
      </c>
      <c r="C19" s="39" t="s">
        <v>683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685</v>
      </c>
      <c r="B20" s="39" t="s">
        <v>677</v>
      </c>
      <c r="C20" s="39" t="s">
        <v>686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687</v>
      </c>
      <c r="B21" s="39" t="s">
        <v>677</v>
      </c>
      <c r="C21" s="39" t="s">
        <v>686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688</v>
      </c>
      <c r="B23" s="39" t="s">
        <v>680</v>
      </c>
      <c r="C23" s="39" t="s">
        <v>689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690</v>
      </c>
      <c r="B24" s="39" t="s">
        <v>680</v>
      </c>
      <c r="C24" s="39" t="s">
        <v>689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691</v>
      </c>
      <c r="B25" s="39" t="s">
        <v>683</v>
      </c>
      <c r="C25" s="39" t="s">
        <v>692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693</v>
      </c>
      <c r="B26" s="39" t="s">
        <v>683</v>
      </c>
      <c r="C26" s="39" t="s">
        <v>692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703</v>
      </c>
      <c r="B27" s="39" t="s">
        <v>686</v>
      </c>
      <c r="C27" s="39" t="s">
        <v>704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712</v>
      </c>
      <c r="B28" s="39" t="s">
        <v>686</v>
      </c>
      <c r="C28" s="39" t="s">
        <v>704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853</v>
      </c>
      <c r="B29" s="39" t="s">
        <v>854</v>
      </c>
      <c r="C29" s="39" t="s">
        <v>855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1012</v>
      </c>
      <c r="B30" s="39" t="s">
        <v>854</v>
      </c>
      <c r="C30" s="39" t="s">
        <v>855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1018</v>
      </c>
      <c r="B31" s="39" t="s">
        <v>1020</v>
      </c>
      <c r="C31" s="39" t="s">
        <v>665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1037</v>
      </c>
      <c r="B32" s="39" t="s">
        <v>1020</v>
      </c>
      <c r="C32" s="39" t="s">
        <v>665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1051</v>
      </c>
      <c r="B33" s="39" t="s">
        <v>704</v>
      </c>
      <c r="C33" s="39" t="s">
        <v>1052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1156</v>
      </c>
      <c r="B34" s="39" t="s">
        <v>704</v>
      </c>
      <c r="C34" s="39" t="s">
        <v>1052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1167</v>
      </c>
      <c r="B35" s="39" t="s">
        <v>692</v>
      </c>
      <c r="C35" s="39" t="s">
        <v>1168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1499</v>
      </c>
      <c r="B36" s="42" t="s">
        <v>692</v>
      </c>
      <c r="C36" s="42" t="s">
        <v>1168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654</v>
      </c>
      <c r="B37" s="39"/>
      <c r="C37" s="39" t="s">
        <v>1015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1053</v>
      </c>
    </row>
    <row r="61" spans="1:16" ht="31.5">
      <c r="A61" s="35" t="s">
        <v>660</v>
      </c>
      <c r="B61" s="38" t="s">
        <v>661</v>
      </c>
      <c r="C61" s="38" t="s">
        <v>662</v>
      </c>
      <c r="D61" s="35" t="s">
        <v>635</v>
      </c>
      <c r="E61" s="35" t="s">
        <v>636</v>
      </c>
      <c r="F61" s="35" t="s">
        <v>637</v>
      </c>
      <c r="G61" s="35" t="s">
        <v>638</v>
      </c>
      <c r="H61" s="35" t="s">
        <v>639</v>
      </c>
      <c r="I61" s="35" t="s">
        <v>640</v>
      </c>
      <c r="J61" s="35" t="s">
        <v>641</v>
      </c>
      <c r="K61" s="35" t="s">
        <v>642</v>
      </c>
      <c r="L61" s="35" t="s">
        <v>643</v>
      </c>
      <c r="M61" s="35" t="s">
        <v>644</v>
      </c>
      <c r="N61" s="35" t="s">
        <v>645</v>
      </c>
      <c r="O61" s="35" t="s">
        <v>646</v>
      </c>
      <c r="P61" s="38" t="s">
        <v>647</v>
      </c>
    </row>
    <row r="62" spans="1:16">
      <c r="A62" s="222" t="s">
        <v>688</v>
      </c>
      <c r="B62" s="222" t="s">
        <v>680</v>
      </c>
      <c r="C62" s="222" t="s">
        <v>689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690</v>
      </c>
      <c r="B63" s="224" t="s">
        <v>680</v>
      </c>
      <c r="C63" s="224" t="s">
        <v>689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691</v>
      </c>
      <c r="B64" s="254" t="s">
        <v>683</v>
      </c>
      <c r="C64" s="254" t="s">
        <v>692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693</v>
      </c>
      <c r="B65" s="224" t="s">
        <v>683</v>
      </c>
      <c r="C65" s="224" t="s">
        <v>692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703</v>
      </c>
      <c r="B66" s="222" t="s">
        <v>686</v>
      </c>
      <c r="C66" s="222" t="s">
        <v>704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712</v>
      </c>
      <c r="B67" s="224" t="s">
        <v>686</v>
      </c>
      <c r="C67" s="224" t="s">
        <v>704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853</v>
      </c>
      <c r="B68" s="222" t="s">
        <v>854</v>
      </c>
      <c r="C68" s="222" t="s">
        <v>855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1012</v>
      </c>
      <c r="B69" s="224" t="s">
        <v>854</v>
      </c>
      <c r="C69" s="222" t="s">
        <v>855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1018</v>
      </c>
      <c r="B70" s="222" t="s">
        <v>1020</v>
      </c>
      <c r="C70" s="254" t="s">
        <v>665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1037</v>
      </c>
      <c r="B71" s="320" t="s">
        <v>1020</v>
      </c>
      <c r="C71" s="320" t="s">
        <v>665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654</v>
      </c>
      <c r="C72" s="36" t="s">
        <v>1015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2574</v>
      </c>
      <c r="B3" t="str">
        <f>IF(ISNA(VLOOKUP($A3,Councils!$B$6:$AE$874,3,0)),0,VLOOKUP($A3,Councils!$B$6:$AE$874,3,0))</f>
        <v>La Grange</v>
      </c>
      <c r="C3">
        <f>IF(ISNA(VLOOKUP($A3,Councils!$B$6:$AE$874,4,0)),0,VLOOKUP($A3,Councils!$B$6:$AE$874,4,0))</f>
        <v>549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0.53333333333333333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6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6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IF(ISNA(VLOOKUP($A4,Councils!$B$6:$AE$874,3,0)),0,VLOOKUP($A4,Councils!$B$6:$AE$874,3,0))</f>
        <v>Fayetteville</v>
      </c>
      <c r="C4">
        <f>IF(ISNA(VLOOKUP($A4,Councils!$B$6:$AE$874,4,0)),0,VLOOKUP($A4,Councils!$B$6:$AE$874,4,0))</f>
        <v>153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IF(ISNA(VLOOKUP($A5,Councils!$B$6:$AE$874,3,0)),0,VLOOKUP($A5,Councils!$B$6:$AE$874,3,0))</f>
        <v>Giddings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10131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165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77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4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4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5967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97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194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1.0909090909090908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IF(ISNA(VLOOKUP($A6,Councils!$B$6:$AE$874,3,0)),0,VLOOKUP($A6,Councils!$B$6:$AE$874,3,0))</f>
        <v>Lakeway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1.1428571428571428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8" sqref="A8:XFD8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>IFERROR(J7/D7,0)</f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8156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308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IF(ISNA(VLOOKUP($A4,Councils!$B$6:$AE$874,3,0)),0,VLOOKUP($A4,Councils!$B$6:$AE$874,3,0))</f>
        <v>Wimberley</v>
      </c>
      <c r="C4">
        <f>IF(ISNA(VLOOKUP($A4,Councils!$B$6:$AE$874,4,0)),0,VLOOKUP($A4,Councils!$B$6:$AE$874,4,0))</f>
        <v>139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98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IF(ISNA(VLOOKUP($A6,Councils!$B$6:$AE$874,3,0)),0,VLOOKUP($A6,Councils!$B$6:$AE$874,3,0))</f>
        <v>Dripping Springs</v>
      </c>
      <c r="C6">
        <f>IF(ISNA(VLOOKUP($A6,Councils!$B$6:$AE$874,4,0)),0,VLOOKUP($A6,Councils!$B$6:$AE$874,4,0))</f>
        <v>227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9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9</v>
      </c>
      <c r="K6" s="63">
        <f>IFERROR(J6/D6,0)</f>
        <v>0.69230769230769229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3458</v>
      </c>
      <c r="B3" t="str">
        <f>IF(ISNA(VLOOKUP($A3,Councils!$B$6:$AE$874,3,0)),0,VLOOKUP($A3,Councils!$B$6:$AE$874,3,0))</f>
        <v>San Marcos</v>
      </c>
      <c r="C3">
        <f>IF(ISNA(VLOOKUP($A3,Councils!$B$6:$AE$874,4,0)),0,VLOOKUP($A3,Councils!$B$6:$AE$874,4,0))</f>
        <v>129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0.7142857142857143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IF(ISNA(VLOOKUP($A4,Councils!$B$6:$AE$874,3,0)),0,VLOOKUP($A4,Councils!$B$6:$AE$874,3,0))</f>
        <v>Kyle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9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9</v>
      </c>
      <c r="K4" s="63">
        <f>IFERROR(J4/D4,0)</f>
        <v>0.69230769230769229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IF(ISNA(VLOOKUP($A5,Councils!$B$6:$AE$874,3,0)),0,VLOOKUP($A5,Councils!$B$6:$AE$874,3,0))</f>
        <v>Buda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IF(ISNA(VLOOKUP($A6,Councils!$B$6:$AE$874,3,0)),0,VLOOKUP($A6,Councils!$B$6:$AE$874,3,0))</f>
        <v>Uhland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IF(ISNA(VLOOKUP($A7,Councils!$B$6:$AE$874,3,0)),0,VLOOKUP($A7,Councils!$B$6:$AE$874,3,0))</f>
        <v>San Marcos</v>
      </c>
      <c r="C7">
        <f>IF(ISNA(VLOOKUP($A7,Councils!$B$6:$AE$874,4,0)),0,VLOOKUP($A7,Councils!$B$6:$AE$874,4,0))</f>
        <v>28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8935</v>
      </c>
      <c r="B3" t="str">
        <f>IF(ISNA(VLOOKUP($A3,Councils!$B$6:$AE$874,3,0)),0,VLOOKUP($A3,Councils!$B$6:$AE$874,3,0))</f>
        <v>Burnet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IF(ISNA(VLOOKUP($A4,Councils!$B$6:$AE$874,3,0)),0,VLOOKUP($A4,Councils!$B$6:$AE$874,3,0))</f>
        <v>Marble Falls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IF(ISNA(VLOOKUP($A5,Councils!$B$6:$AE$874,3,0)),0,VLOOKUP($A5,Councils!$B$6:$AE$874,3,0))</f>
        <v>Blanco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IF(ISNA(VLOOKUP($A6,Councils!$B$6:$AE$874,3,0)),0,VLOOKUP($A6,Councils!$B$6:$AE$874,3,0))</f>
        <v>Horseshoe Bay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6978</v>
      </c>
      <c r="B3" t="str">
        <f>IF(ISNA(VLOOKUP($A3,Councils!$B$6:$AE$874,3,0)),0,VLOOKUP($A3,Councils!$B$6:$AE$874,3,0))</f>
        <v>Lampasas</v>
      </c>
      <c r="C3">
        <f>IF(ISNA(VLOOKUP($A3,Councils!$B$6:$AE$874,4,0)),0,VLOOKUP($A3,Councils!$B$6:$AE$874,4,0))</f>
        <v>34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IF(ISNA(VLOOKUP($A4,Councils!$B$6:$AE$874,3,0)),0,VLOOKUP($A4,Councils!$B$6:$AE$874,3,0))</f>
        <v>Gatesville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IF(ISNA(VLOOKUP($A5,Councils!$B$6:$AE$874,3,0)),0,VLOOKUP($A5,Councils!$B$6:$AE$874,3,0))</f>
        <v>Andice</v>
      </c>
      <c r="C5">
        <f>IF(ISNA(VLOOKUP($A5,Councils!$B$6:$AE$874,4,0)),0,VLOOKUP($A5,Councils!$B$6:$AE$874,4,0))</f>
        <v>162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IF(ISNA(VLOOKUP($A6,Councils!$B$6:$AE$874,3,0)),0,VLOOKUP($A6,Councils!$B$6:$AE$874,3,0))</f>
        <v>San Saba</v>
      </c>
      <c r="C6">
        <f>IF(ISNA(VLOOKUP($A6,Councils!$B$6:$AE$874,4,0)),0,VLOOKUP($A6,Councils!$B$6:$AE$874,4,0))</f>
        <v>29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8"/>
  <sheetViews>
    <sheetView workbookViewId="0"/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2559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63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IF(ISNA(VLOOKUP($A4,Councils!$B$6:$AE$874,3,0)),0,VLOOKUP($A4,Councils!$B$6:$AE$874,3,0))</f>
        <v>Marlin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ref="K4:K6" si="0"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IF(ISNA(VLOOKUP($A5,Councils!$B$6:$AE$874,3,0)),0,VLOOKUP($A5,Councils!$B$6:$AE$874,3,0))</f>
        <v>Rosebud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IF(ISNA(VLOOKUP($A7,Councils!$B$6:$AE$874,3,0)),0,VLOOKUP($A7,Councils!$B$6:$AE$874,3,0))</f>
        <v>Kingsland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2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  <row r="8" spans="1:22">
      <c r="A8" s="50">
        <v>18344</v>
      </c>
      <c r="B8" t="str">
        <f>IF(ISNA(VLOOKUP($A8,Councils!$B$6:$AE$874,3,0)),0,VLOOKUP($A8,Councils!$B$6:$AE$874,3,0))</f>
        <v>Austin</v>
      </c>
      <c r="C8">
        <f>IF(ISNA(VLOOKUP($A8,Councils!$B$6:$AE$874,4,0)),0,VLOOKUP($A8,Councils!$B$6:$AE$874,4,0))</f>
        <v>0</v>
      </c>
      <c r="D8">
        <f>IF(ISNA(VLOOKUP($A8,Councils!$B$6:$AE$874,5,0)),0,VLOOKUP($A8,Councils!$B$6:$AE$874,5,0))</f>
        <v>0</v>
      </c>
      <c r="E8">
        <f>IF(ISNA(VLOOKUP($A8,Councils!$B$6:$AE$874,6,0)),0,VLOOKUP($A8,Councils!$B$6:$AE$874,6,0))</f>
        <v>2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2</v>
      </c>
      <c r="H8">
        <f>IF(ISNA(VLOOKUP($A8,Councils!$B$6:$AE$874,9,0)),0,VLOOKUP($A8,Councils!$B$6:$AE$874,9,0))</f>
        <v>16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16</v>
      </c>
      <c r="K8" s="63">
        <f>IFERROR(J8/D8,0)</f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2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2</v>
      </c>
      <c r="T8" s="63">
        <f>IFERROR(S8/M8,0)</f>
        <v>0</v>
      </c>
      <c r="U8" t="str">
        <f>IF(ISNA(VLOOKUP($A8,Council_Data!$A$4:$Z$879,24,0)),0,VLOOKUP($A8,Council_Data!$A$4:$Z$879,24,0))</f>
        <v>Rangel</v>
      </c>
      <c r="V8">
        <f>IF(ISNA(VLOOKUP($A8,Council_Data!$A$4:$Z$879,23,0)),0,VLOOKUP($A8,Council_Data!$A$4:$Z$879,23,0))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1653</v>
      </c>
      <c r="B3" t="str">
        <f>IF(ISNA(VLOOKUP($A3,Councils!$B$6:$AE$874,3,0)),0,VLOOKUP($A3,Councils!$B$6:$AE$874,3,0))</f>
        <v>Beeville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IF(ISNA(VLOOKUP($A4,Councils!$B$6:$AE$874,3,0)),0,VLOOKUP($A4,Councils!$B$6:$AE$874,3,0))</f>
        <v>Beeville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IF(ISNA(VLOOKUP($A5,Councils!$B$6:$AE$874,3,0)),0,VLOOKUP($A5,Councils!$B$6:$AE$874,3,0))</f>
        <v>Skidmore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IF(ISNA(VLOOKUP($A6,Councils!$B$6:$AE$874,3,0)),0,VLOOKUP($A6,Councils!$B$6:$AE$874,3,0))</f>
        <v>Beeville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2" t="s">
        <v>856</v>
      </c>
      <c r="P1" s="433"/>
      <c r="Q1" s="433"/>
      <c r="R1" s="434"/>
    </row>
    <row r="2" spans="1:18" ht="15">
      <c r="B2" s="435" t="s">
        <v>857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</row>
    <row r="3" spans="1:18" ht="13.5" thickBot="1"/>
    <row r="4" spans="1:18" ht="25.5">
      <c r="B4" s="28" t="s">
        <v>635</v>
      </c>
      <c r="C4" s="28" t="s">
        <v>636</v>
      </c>
      <c r="D4" s="103" t="s">
        <v>637</v>
      </c>
      <c r="E4" s="104" t="s">
        <v>858</v>
      </c>
      <c r="F4" s="105" t="s">
        <v>638</v>
      </c>
      <c r="G4" s="28" t="s">
        <v>639</v>
      </c>
      <c r="H4" s="103" t="s">
        <v>640</v>
      </c>
      <c r="I4" s="104" t="s">
        <v>859</v>
      </c>
      <c r="J4" s="105" t="s">
        <v>641</v>
      </c>
      <c r="K4" s="28" t="s">
        <v>642</v>
      </c>
      <c r="L4" s="103" t="s">
        <v>643</v>
      </c>
      <c r="M4" s="104" t="s">
        <v>860</v>
      </c>
      <c r="N4" s="105" t="s">
        <v>644</v>
      </c>
      <c r="O4" s="28" t="s">
        <v>645</v>
      </c>
      <c r="P4" s="103" t="s">
        <v>646</v>
      </c>
      <c r="Q4" s="104" t="s">
        <v>861</v>
      </c>
      <c r="R4" s="106" t="s">
        <v>647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862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141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863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148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5" t="s">
        <v>864</v>
      </c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1:29" ht="13.5" thickBot="1"/>
    <row r="28" spans="1:29" ht="25.5">
      <c r="B28" s="28" t="s">
        <v>635</v>
      </c>
      <c r="C28" s="28" t="s">
        <v>636</v>
      </c>
      <c r="D28" s="103" t="s">
        <v>637</v>
      </c>
      <c r="E28" s="104" t="s">
        <v>858</v>
      </c>
      <c r="F28" s="105" t="s">
        <v>638</v>
      </c>
      <c r="G28" s="28" t="s">
        <v>639</v>
      </c>
      <c r="H28" s="103" t="s">
        <v>640</v>
      </c>
      <c r="I28" s="104" t="s">
        <v>859</v>
      </c>
      <c r="J28" s="105" t="s">
        <v>641</v>
      </c>
      <c r="K28" s="28" t="s">
        <v>642</v>
      </c>
      <c r="L28" s="103" t="s">
        <v>643</v>
      </c>
      <c r="M28" s="104" t="s">
        <v>860</v>
      </c>
      <c r="N28" s="105" t="s">
        <v>644</v>
      </c>
      <c r="O28" s="28" t="s">
        <v>645</v>
      </c>
      <c r="P28" s="103" t="s">
        <v>646</v>
      </c>
      <c r="Q28" s="104" t="s">
        <v>861</v>
      </c>
      <c r="R28" s="106" t="s">
        <v>647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865</v>
      </c>
      <c r="T29" s="98" t="s">
        <v>866</v>
      </c>
      <c r="U29" s="98" t="s">
        <v>867</v>
      </c>
    </row>
    <row r="30" spans="1:29" ht="15.75">
      <c r="A30" s="26" t="s">
        <v>862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603</v>
      </c>
      <c r="X30" s="119"/>
      <c r="Y30" s="119">
        <v>22</v>
      </c>
      <c r="AA30" s="120" t="s">
        <v>602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601</v>
      </c>
      <c r="X31" s="119"/>
      <c r="Y31" s="119">
        <v>25</v>
      </c>
      <c r="AA31" s="120" t="s">
        <v>598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868</v>
      </c>
      <c r="X32" s="119"/>
      <c r="Y32" s="119">
        <v>113</v>
      </c>
      <c r="AA32" s="120" t="s">
        <v>611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602</v>
      </c>
      <c r="X33" s="119"/>
      <c r="Y33" s="119">
        <v>4</v>
      </c>
      <c r="AA33" s="120" t="s">
        <v>603</v>
      </c>
      <c r="AB33" s="121">
        <v>67</v>
      </c>
      <c r="AC33" s="121"/>
    </row>
    <row r="34" spans="1:29" ht="15.75">
      <c r="A34" s="26" t="s">
        <v>141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600</v>
      </c>
      <c r="X34" s="119"/>
      <c r="Y34" s="119">
        <v>198</v>
      </c>
      <c r="AA34" s="120" t="s">
        <v>607</v>
      </c>
      <c r="AB34" s="121">
        <v>44</v>
      </c>
      <c r="AC34" s="121"/>
    </row>
    <row r="35" spans="1:29" ht="15.75">
      <c r="A35" s="26" t="s">
        <v>863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611</v>
      </c>
      <c r="X35" s="119"/>
      <c r="Y35" s="119">
        <v>26</v>
      </c>
      <c r="AA35" s="120" t="s">
        <v>600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869</v>
      </c>
      <c r="X36" s="119"/>
      <c r="Y36" s="119">
        <v>147</v>
      </c>
      <c r="AA36" s="120" t="s">
        <v>601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870</v>
      </c>
      <c r="X37" s="119"/>
      <c r="Y37" s="119">
        <v>140</v>
      </c>
      <c r="AA37" s="120" t="s">
        <v>649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871</v>
      </c>
      <c r="X38" s="119"/>
      <c r="Y38" s="119">
        <v>106</v>
      </c>
      <c r="AA38" s="120" t="s">
        <v>650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609</v>
      </c>
      <c r="X39" s="119"/>
      <c r="Y39" s="119">
        <v>162</v>
      </c>
      <c r="AA39" s="120" t="s">
        <v>608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607</v>
      </c>
      <c r="X40" s="119"/>
      <c r="Y40" s="119">
        <v>28</v>
      </c>
      <c r="AA40" s="120" t="s">
        <v>606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872</v>
      </c>
      <c r="X41" s="119"/>
      <c r="Y41" s="119">
        <v>155</v>
      </c>
      <c r="AA41" s="120" t="s">
        <v>604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605</v>
      </c>
      <c r="X42" s="119"/>
      <c r="Y42" s="119">
        <v>48</v>
      </c>
      <c r="AA42" s="120" t="s">
        <v>599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610</v>
      </c>
      <c r="X43" s="119"/>
      <c r="Y43" s="119">
        <v>23</v>
      </c>
      <c r="AA43" s="120" t="s">
        <v>605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608</v>
      </c>
      <c r="X44" s="119"/>
      <c r="Y44" s="119">
        <v>9</v>
      </c>
      <c r="AA44" s="120" t="s">
        <v>610</v>
      </c>
      <c r="AB44" s="121">
        <v>33</v>
      </c>
      <c r="AC44" s="121"/>
    </row>
    <row r="45" spans="1:29" ht="15.75">
      <c r="A45" s="26" t="s">
        <v>148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606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873</v>
      </c>
      <c r="X46" s="119"/>
      <c r="Y46" s="119">
        <v>68</v>
      </c>
    </row>
    <row r="47" spans="1:29">
      <c r="J47" s="125"/>
      <c r="W47" s="118" t="s">
        <v>604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5" t="s">
        <v>874</v>
      </c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</row>
    <row r="51" spans="1:18" ht="13.5" thickBot="1"/>
    <row r="52" spans="1:18" ht="25.5">
      <c r="B52" s="28" t="s">
        <v>635</v>
      </c>
      <c r="C52" s="28" t="s">
        <v>636</v>
      </c>
      <c r="D52" s="103" t="s">
        <v>637</v>
      </c>
      <c r="E52" s="104" t="s">
        <v>858</v>
      </c>
      <c r="F52" s="105" t="s">
        <v>638</v>
      </c>
      <c r="G52" s="28" t="s">
        <v>639</v>
      </c>
      <c r="H52" s="103" t="s">
        <v>640</v>
      </c>
      <c r="I52" s="104" t="s">
        <v>859</v>
      </c>
      <c r="J52" s="105" t="s">
        <v>641</v>
      </c>
      <c r="K52" s="28" t="s">
        <v>642</v>
      </c>
      <c r="L52" s="103" t="s">
        <v>643</v>
      </c>
      <c r="M52" s="104" t="s">
        <v>860</v>
      </c>
      <c r="N52" s="105" t="s">
        <v>644</v>
      </c>
      <c r="O52" s="28" t="s">
        <v>645</v>
      </c>
      <c r="P52" s="103" t="s">
        <v>646</v>
      </c>
      <c r="Q52" s="104" t="s">
        <v>861</v>
      </c>
      <c r="R52" s="106" t="s">
        <v>647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862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141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863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148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5" t="s">
        <v>875</v>
      </c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</row>
    <row r="75" spans="1:18" ht="13.5" thickBot="1"/>
    <row r="76" spans="1:18" ht="25.5">
      <c r="B76" s="28" t="s">
        <v>635</v>
      </c>
      <c r="C76" s="28" t="s">
        <v>636</v>
      </c>
      <c r="D76" s="103" t="s">
        <v>637</v>
      </c>
      <c r="E76" s="104" t="s">
        <v>858</v>
      </c>
      <c r="F76" s="105" t="s">
        <v>638</v>
      </c>
      <c r="G76" s="28" t="s">
        <v>639</v>
      </c>
      <c r="H76" s="103" t="s">
        <v>640</v>
      </c>
      <c r="I76" s="104" t="s">
        <v>859</v>
      </c>
      <c r="J76" s="105" t="s">
        <v>641</v>
      </c>
      <c r="K76" s="28" t="s">
        <v>642</v>
      </c>
      <c r="L76" s="103" t="s">
        <v>643</v>
      </c>
      <c r="M76" s="104" t="s">
        <v>860</v>
      </c>
      <c r="N76" s="105" t="s">
        <v>644</v>
      </c>
      <c r="O76" s="28" t="s">
        <v>645</v>
      </c>
      <c r="P76" s="103" t="s">
        <v>646</v>
      </c>
      <c r="Q76" s="104" t="s">
        <v>861</v>
      </c>
      <c r="R76" s="106" t="s">
        <v>647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862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>
        <f>IF(RptMonth=K$76,SUMIF(Council_Data!$D$5:$D$819,$A80,Council_Data!$H$5:$H$819),"")</f>
        <v>0</v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>
        <f>IF(RptMonth=K$76,SUMIF(Council_Data!$D$5:$D$819,$A81,Council_Data!$H$5:$H$819),"")</f>
        <v>0</v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141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>
        <f>IF(RptMonth=K$76,SUMIF(Council_Data!$D$5:$D$819,$A82,Council_Data!$H$5:$H$819),"")</f>
        <v>0</v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616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>
        <f>IF(RptMonth=K$76,SUMIF(Council_Data!$D$5:$D$819,$A83,Council_Data!$H$5:$H$819),"")</f>
        <v>0</v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>
        <f>IF(RptMonth=K$76,SUMIF(Council_Data!$D$5:$D$819,$A84,Council_Data!$H$5:$H$819),"")</f>
        <v>0</v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>
        <f>IF(RptMonth=K$76,SUMIF(Council_Data!$D$5:$D$819,$A85,Council_Data!$H$5:$H$819),"")</f>
        <v>0</v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>
        <f>IF(RptMonth=K$76,SUMIF(Council_Data!$D$5:$D$819,$A86,Council_Data!$H$5:$H$819),"")</f>
        <v>0</v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>
        <f>IF(RptMonth=K$76,SUMIF(Council_Data!$D$5:$D$819,$A87,Council_Data!$H$5:$H$819),"")</f>
        <v>0</v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>
        <f>IF(RptMonth=K$76,SUMIF(Council_Data!$D$5:$D$819,$A88,Council_Data!$H$5:$H$819),"")</f>
        <v>0</v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>
        <f>IF(RptMonth=K$76,SUMIF(Council_Data!$D$5:$D$819,$A89,Council_Data!$H$5:$H$819),"")</f>
        <v>0</v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>
        <f>IF(RptMonth=K$76,SUMIF(Council_Data!$D$5:$D$819,$A90,Council_Data!$H$5:$H$819),"")</f>
        <v>0</v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>
        <f>IF(RptMonth=K$76,SUMIF(Council_Data!$D$5:$D$819,$A91,Council_Data!$H$5:$H$819),"")</f>
        <v>0</v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>
        <f>IF(RptMonth=K$76,SUMIF(Council_Data!$D$5:$D$819,$A92,Council_Data!$H$5:$H$819),"")</f>
        <v>0</v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148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>
        <f>IF(RptMonth=K$76,SUMIF(Council_Data!$D$5:$D$819,$A93,Council_Data!$H$5:$H$819),"")</f>
        <v>0</v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>
        <f>IF(RptMonth=K$76,SUMIF(Council_Data!$D$5:$D$819,$A94,Council_Data!$H$5:$H$819),"")</f>
        <v>0</v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876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141</v>
      </c>
      <c r="C103" s="98">
        <f>SUMIF(Council_Data!$D$7:$D$872,A103,Council_Data!$H$7:$H$872)</f>
        <v>0</v>
      </c>
    </row>
    <row r="104" spans="1:3">
      <c r="A104" s="26" t="s">
        <v>616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148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3110</v>
      </c>
      <c r="B3" t="str">
        <f>IF(ISNA(VLOOKUP($A3,Councils!$B$6:$AE$874,3,0)),0,VLOOKUP($A3,Councils!$B$6:$AE$874,3,0))</f>
        <v>Robstown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2.4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IF(ISNA(VLOOKUP($A5,Councils!$B$6:$AE$874,3,0)),0,VLOOKUP($A5,Councils!$B$6:$AE$874,3,0))</f>
        <v>Odem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140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0.14285714285714285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IF(ISNA(VLOOKUP($A7,Councils!$B$6:$AE$874,3,0)),0,VLOOKUP($A7,Councils!$B$6:$AE$874,3,0))</f>
        <v>Robstown</v>
      </c>
      <c r="C7">
        <f>IF(ISNA(VLOOKUP($A7,Councils!$B$6:$AE$874,4,0)),0,VLOOKUP($A7,Councils!$B$6:$AE$874,4,0))</f>
        <v>93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4157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11238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60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5919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63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6413</v>
      </c>
      <c r="B3" t="str">
        <f>IF(ISNA(VLOOKUP($A3,Councils!$B$6:$AE$874,3,0)),0,VLOOKUP($A3,Councils!$B$6:$AE$874,3,0))</f>
        <v>Portland</v>
      </c>
      <c r="C3">
        <f>IF(ISNA(VLOOKUP($A3,Councils!$B$6:$AE$874,4,0)),0,VLOOKUP($A3,Councils!$B$6:$AE$874,4,0))</f>
        <v>146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IF(ISNA(VLOOKUP($A4,Councils!$B$6:$AE$874,3,0)),0,VLOOKUP($A4,Councils!$B$6:$AE$874,3,0))</f>
        <v>Rockport</v>
      </c>
      <c r="C4">
        <f>IF(ISNA(VLOOKUP($A4,Councils!$B$6:$AE$874,4,0)),0,VLOOKUP($A4,Councils!$B$6:$AE$874,4,0))</f>
        <v>117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IF(ISNA(VLOOKUP($A5,Councils!$B$6:$AE$874,3,0)),0,VLOOKUP($A5,Councils!$B$6:$AE$874,3,0))</f>
        <v>Aransas Pass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IF(ISNA(VLOOKUP($A6,Councils!$B$6:$AE$874,3,0)),0,VLOOKUP($A6,Councils!$B$6:$AE$874,3,0))</f>
        <v>Port Aransas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2623</v>
      </c>
      <c r="B3" t="str">
        <f>IF(ISNA(VLOOKUP($A3,Councils!$B$6:$AE$874,3,0)),0,VLOOKUP($A3,Councils!$B$6:$AE$874,3,0))</f>
        <v>Kingsville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IF(ISNA(VLOOKUP($A4,Councils!$B$6:$AE$874,3,0)),0,VLOOKUP($A4,Councils!$B$6:$AE$874,3,0))</f>
        <v>Falfurrias</v>
      </c>
      <c r="C4">
        <f>IF(ISNA(VLOOKUP($A4,Councils!$B$6:$AE$874,4,0)),0,VLOOKUP($A4,Councils!$B$6:$AE$874,4,0))</f>
        <v>32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IF(ISNA(VLOOKUP($A5,Councils!$B$6:$AE$874,3,0)),0,VLOOKUP($A5,Councils!$B$6:$AE$874,3,0))</f>
        <v>Kingsville</v>
      </c>
      <c r="C5">
        <f>IF(ISNA(VLOOKUP($A5,Councils!$B$6:$AE$874,4,0)),0,VLOOKUP($A5,Councils!$B$6:$AE$874,4,0))</f>
        <v>123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IF(ISNA(VLOOKUP($A6,Councils!$B$6:$AE$874,3,0)),0,VLOOKUP($A6,Councils!$B$6:$AE$874,3,0))</f>
        <v>Bishop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IF(ISNA(VLOOKUP($A7,Councils!$B$6:$AE$874,3,0)),0,VLOOKUP($A7,Councils!$B$6:$AE$874,3,0))</f>
        <v>Kingsville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2791</v>
      </c>
      <c r="B3" t="str">
        <f>IF(ISNA(VLOOKUP($A3,Councils!$B$6:$AE$874,3,0)),0,VLOOKUP($A3,Councils!$B$6:$AE$874,3,0))</f>
        <v>San Diego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IF(ISNA(VLOOKUP($A5,Councils!$B$6:$AE$874,3,0)),0,VLOOKUP($A5,Councils!$B$6:$AE$874,3,0))</f>
        <v>Alice</v>
      </c>
      <c r="C5">
        <f>IF(ISNA(VLOOKUP($A5,Councils!$B$6:$AE$874,4,0)),0,VLOOKUP($A5,Councils!$B$6:$AE$874,4,0))</f>
        <v>268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IF(ISNA(VLOOKUP($A6,Councils!$B$6:$AE$874,3,0)),0,VLOOKUP($A6,Councils!$B$6:$AE$874,3,0))</f>
        <v>Premont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IF(ISNA(VLOOKUP($A7,Councils!$B$6:$AE$874,3,0)),0,VLOOKUP($A7,Councils!$B$6:$AE$874,3,0))</f>
        <v>Freer</v>
      </c>
      <c r="C7">
        <f>IF(ISNA(VLOOKUP($A7,Councils!$B$6:$AE$874,4,0)),0,VLOOKUP($A7,Councils!$B$6:$AE$874,4,0))</f>
        <v>78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7362</v>
      </c>
      <c r="B3" t="str">
        <f>IF(ISNA(VLOOKUP($A3,Councils!$B$6:$AE$874,3,0)),0,VLOOKUP($A3,Councils!$B$6:$AE$874,3,0))</f>
        <v>Taft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IF(ISNA(VLOOKUP($A4,Councils!$B$6:$AE$874,3,0)),0,VLOOKUP($A4,Councils!$B$6:$AE$874,3,0))</f>
        <v>Gregory</v>
      </c>
      <c r="C4">
        <f>IF(ISNA(VLOOKUP($A4,Councils!$B$6:$AE$874,4,0)),0,VLOOKUP($A4,Councils!$B$6:$AE$874,4,0))</f>
        <v>104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IF(ISNA(VLOOKUP($A5,Councils!$B$6:$AE$874,3,0)),0,VLOOKUP($A5,Councils!$B$6:$AE$874,3,0))</f>
        <v>Sinton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IF(ISNA(VLOOKUP($A7,Councils!$B$6:$AE$874,3,0)),0,VLOOKUP($A7,Councils!$B$6:$AE$874,3,0))</f>
        <v>Corpus Christi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11570</v>
      </c>
      <c r="B3" t="str">
        <f>IF(ISNA(VLOOKUP($A3,Councils!$B$6:$AE$874,3,0)),0,VLOOKUP($A3,Councils!$B$6:$AE$874,3,0))</f>
        <v>Ingleside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IF(ISNA(VLOOKUP($A4,Councils!$B$6:$AE$874,3,0)),0,VLOOKUP($A4,Councils!$B$6:$AE$874,3,0))</f>
        <v>Sinton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IF(ISNA(VLOOKUP($A5,Councils!$B$6:$AE$874,3,0)),0,VLOOKUP($A5,Councils!$B$6:$AE$874,3,0))</f>
        <v>Taft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IF(ISNA(VLOOKUP($A6,Councils!$B$6:$AE$874,3,0)),0,VLOOKUP($A6,Councils!$B$6:$AE$874,3,0))</f>
        <v>Taft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3494</v>
      </c>
      <c r="B3" t="str">
        <f>IF(ISNA(VLOOKUP($A3,Councils!$B$6:$AE$874,3,0)),0,VLOOKUP($A3,Councils!$B$6:$AE$874,3,0))</f>
        <v>Benavides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IF(ISNA(VLOOKUP($A5,Councils!$B$6:$AE$874,3,0)),0,VLOOKUP($A5,Councils!$B$6:$AE$874,3,0))</f>
        <v>Ben Bolt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IF(ISNA(VLOOKUP($A6,Councils!$B$6:$AE$874,3,0)),0,VLOOKUP($A6,Councils!$B$6:$AE$874,3,0))</f>
        <v>Alice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6" t="s">
        <v>928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211"/>
    </row>
    <row r="2" spans="1:17" s="215" customFormat="1" ht="31.5" customHeight="1">
      <c r="A2" s="213"/>
      <c r="B2" s="437" t="s">
        <v>1022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214"/>
    </row>
    <row r="3" spans="1:17" ht="15" customHeight="1"/>
    <row r="4" spans="1:17" ht="33.75" customHeight="1">
      <c r="A4" s="217" t="s">
        <v>929</v>
      </c>
      <c r="B4" s="218" t="s">
        <v>930</v>
      </c>
      <c r="C4" s="218" t="s">
        <v>931</v>
      </c>
      <c r="D4" s="219" t="s">
        <v>932</v>
      </c>
      <c r="E4" s="219" t="s">
        <v>933</v>
      </c>
      <c r="F4" s="219" t="s">
        <v>934</v>
      </c>
      <c r="G4" s="219" t="s">
        <v>935</v>
      </c>
      <c r="H4" s="219" t="s">
        <v>936</v>
      </c>
      <c r="I4" s="219" t="s">
        <v>937</v>
      </c>
      <c r="J4" s="219" t="s">
        <v>938</v>
      </c>
      <c r="K4" s="219" t="s">
        <v>939</v>
      </c>
      <c r="L4" s="219" t="s">
        <v>940</v>
      </c>
      <c r="M4" s="219" t="s">
        <v>941</v>
      </c>
      <c r="N4" s="219" t="s">
        <v>942</v>
      </c>
      <c r="O4" s="219" t="s">
        <v>943</v>
      </c>
      <c r="P4" s="11" t="s">
        <v>944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946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663</v>
      </c>
      <c r="B7" s="222" t="s">
        <v>664</v>
      </c>
      <c r="C7" s="222" t="s">
        <v>1023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945</v>
      </c>
    </row>
    <row r="8" spans="1:17" ht="15" customHeight="1" thickBot="1">
      <c r="A8" s="224" t="s">
        <v>666</v>
      </c>
      <c r="B8" s="224" t="s">
        <v>664</v>
      </c>
      <c r="C8" s="224" t="s">
        <v>665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945</v>
      </c>
    </row>
    <row r="9" spans="1:17" ht="15" customHeight="1">
      <c r="A9" s="222" t="s">
        <v>667</v>
      </c>
      <c r="B9" s="222" t="s">
        <v>668</v>
      </c>
      <c r="C9" s="222" t="s">
        <v>669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945</v>
      </c>
    </row>
    <row r="10" spans="1:17" ht="15" customHeight="1" thickBot="1">
      <c r="A10" s="224" t="s">
        <v>670</v>
      </c>
      <c r="B10" s="224" t="s">
        <v>668</v>
      </c>
      <c r="C10" s="224" t="s">
        <v>669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945</v>
      </c>
    </row>
    <row r="11" spans="1:17" ht="15" customHeight="1">
      <c r="A11" s="222" t="s">
        <v>671</v>
      </c>
      <c r="B11" s="222" t="s">
        <v>672</v>
      </c>
      <c r="C11" s="222" t="s">
        <v>673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945</v>
      </c>
    </row>
    <row r="12" spans="1:17" ht="15" customHeight="1" thickBot="1">
      <c r="A12" s="224" t="s">
        <v>674</v>
      </c>
      <c r="B12" s="224" t="s">
        <v>672</v>
      </c>
      <c r="C12" s="224" t="s">
        <v>673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945</v>
      </c>
    </row>
    <row r="13" spans="1:17" ht="15" customHeight="1">
      <c r="A13" s="222" t="s">
        <v>675</v>
      </c>
      <c r="B13" s="222" t="s">
        <v>676</v>
      </c>
      <c r="C13" s="222" t="s">
        <v>677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945</v>
      </c>
    </row>
    <row r="14" spans="1:17" ht="15" customHeight="1" thickBot="1">
      <c r="A14" s="224" t="s">
        <v>678</v>
      </c>
      <c r="B14" s="224" t="s">
        <v>676</v>
      </c>
      <c r="C14" s="224" t="s">
        <v>677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945</v>
      </c>
    </row>
    <row r="15" spans="1:17" ht="15" customHeight="1">
      <c r="A15" s="222" t="s">
        <v>679</v>
      </c>
      <c r="B15" s="222" t="s">
        <v>669</v>
      </c>
      <c r="C15" s="222" t="s">
        <v>680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945</v>
      </c>
    </row>
    <row r="16" spans="1:17" ht="15" customHeight="1" thickBot="1">
      <c r="A16" s="224" t="s">
        <v>681</v>
      </c>
      <c r="B16" s="224" t="s">
        <v>669</v>
      </c>
      <c r="C16" s="224" t="s">
        <v>680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945</v>
      </c>
    </row>
    <row r="17" spans="1:17" ht="15" customHeight="1">
      <c r="A17" s="222" t="s">
        <v>682</v>
      </c>
      <c r="B17" s="222" t="s">
        <v>673</v>
      </c>
      <c r="C17" s="222" t="s">
        <v>683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945</v>
      </c>
    </row>
    <row r="18" spans="1:17" ht="15" customHeight="1" thickBot="1">
      <c r="A18" s="224" t="s">
        <v>684</v>
      </c>
      <c r="B18" s="224" t="s">
        <v>673</v>
      </c>
      <c r="C18" s="224" t="s">
        <v>683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945</v>
      </c>
    </row>
    <row r="19" spans="1:17" ht="15" customHeight="1">
      <c r="A19" s="222" t="s">
        <v>685</v>
      </c>
      <c r="B19" s="222" t="s">
        <v>677</v>
      </c>
      <c r="C19" s="222" t="s">
        <v>686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687</v>
      </c>
      <c r="B20" s="224" t="s">
        <v>677</v>
      </c>
      <c r="C20" s="224" t="s">
        <v>686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688</v>
      </c>
      <c r="B21" s="222" t="s">
        <v>680</v>
      </c>
      <c r="C21" s="222" t="s">
        <v>689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690</v>
      </c>
      <c r="B22" s="224" t="s">
        <v>680</v>
      </c>
      <c r="C22" s="224" t="s">
        <v>689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691</v>
      </c>
      <c r="B23" s="254" t="s">
        <v>683</v>
      </c>
      <c r="C23" s="254" t="s">
        <v>692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693</v>
      </c>
      <c r="B24" s="224" t="s">
        <v>683</v>
      </c>
      <c r="C24" s="224" t="s">
        <v>692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703</v>
      </c>
      <c r="B25" s="254" t="s">
        <v>686</v>
      </c>
      <c r="C25" s="254" t="s">
        <v>704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712</v>
      </c>
      <c r="B26" s="224" t="s">
        <v>686</v>
      </c>
      <c r="C26" s="224" t="s">
        <v>704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853</v>
      </c>
      <c r="B27" s="254" t="s">
        <v>854</v>
      </c>
      <c r="C27" s="254" t="s">
        <v>855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1012</v>
      </c>
      <c r="B28" s="224" t="s">
        <v>854</v>
      </c>
      <c r="C28" s="224" t="s">
        <v>855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1018</v>
      </c>
      <c r="B29" s="254" t="s">
        <v>1020</v>
      </c>
      <c r="C29" s="254" t="s">
        <v>665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1018</v>
      </c>
      <c r="B30" s="320" t="s">
        <v>1020</v>
      </c>
      <c r="C30" s="320" t="s">
        <v>665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1051</v>
      </c>
      <c r="B31" s="222" t="s">
        <v>704</v>
      </c>
      <c r="C31" s="222" t="s">
        <v>1052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1156</v>
      </c>
      <c r="B32" s="320" t="s">
        <v>704</v>
      </c>
      <c r="C32" s="320" t="s">
        <v>1052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1167</v>
      </c>
      <c r="B33" s="222" t="s">
        <v>692</v>
      </c>
      <c r="C33" s="222" t="s">
        <v>1168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1499</v>
      </c>
      <c r="B34" s="222" t="s">
        <v>692</v>
      </c>
      <c r="C34" s="320" t="s">
        <v>1168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>
        <f>Actuals!E23</f>
        <v>286</v>
      </c>
      <c r="H34" s="322">
        <f>Actuals!F23</f>
        <v>312</v>
      </c>
      <c r="I34" s="322">
        <f>Actuals!G23</f>
        <v>288</v>
      </c>
      <c r="J34" s="322">
        <f>Actuals!H23</f>
        <v>316</v>
      </c>
      <c r="K34" s="322">
        <f>Actuals!I23</f>
        <v>388</v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2736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947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663</v>
      </c>
      <c r="B38" s="222" t="s">
        <v>664</v>
      </c>
      <c r="C38" s="222" t="s">
        <v>1023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945</v>
      </c>
    </row>
    <row r="39" spans="1:17" ht="15.75" thickBot="1">
      <c r="A39" s="224" t="s">
        <v>666</v>
      </c>
      <c r="B39" s="224" t="s">
        <v>664</v>
      </c>
      <c r="C39" s="224" t="s">
        <v>665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945</v>
      </c>
    </row>
    <row r="40" spans="1:17">
      <c r="A40" s="222" t="s">
        <v>667</v>
      </c>
      <c r="B40" s="222" t="s">
        <v>668</v>
      </c>
      <c r="C40" s="222" t="s">
        <v>669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945</v>
      </c>
    </row>
    <row r="41" spans="1:17" ht="15.75" thickBot="1">
      <c r="A41" s="224" t="s">
        <v>670</v>
      </c>
      <c r="B41" s="224" t="s">
        <v>668</v>
      </c>
      <c r="C41" s="224" t="s">
        <v>669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945</v>
      </c>
    </row>
    <row r="42" spans="1:17">
      <c r="A42" s="222" t="s">
        <v>671</v>
      </c>
      <c r="B42" s="222" t="s">
        <v>672</v>
      </c>
      <c r="C42" s="222" t="s">
        <v>673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945</v>
      </c>
    </row>
    <row r="43" spans="1:17" ht="15.75" thickBot="1">
      <c r="A43" s="224" t="s">
        <v>674</v>
      </c>
      <c r="B43" s="224" t="s">
        <v>672</v>
      </c>
      <c r="C43" s="224" t="s">
        <v>673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945</v>
      </c>
    </row>
    <row r="44" spans="1:17">
      <c r="A44" s="222" t="s">
        <v>675</v>
      </c>
      <c r="B44" s="222" t="s">
        <v>676</v>
      </c>
      <c r="C44" s="222" t="s">
        <v>677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945</v>
      </c>
    </row>
    <row r="45" spans="1:17" ht="15.75" thickBot="1">
      <c r="A45" s="224" t="s">
        <v>678</v>
      </c>
      <c r="B45" s="224" t="s">
        <v>676</v>
      </c>
      <c r="C45" s="224" t="s">
        <v>677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945</v>
      </c>
    </row>
    <row r="46" spans="1:17">
      <c r="A46" s="222" t="s">
        <v>679</v>
      </c>
      <c r="B46" s="222" t="s">
        <v>669</v>
      </c>
      <c r="C46" s="222" t="s">
        <v>680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945</v>
      </c>
    </row>
    <row r="47" spans="1:17" ht="15.75" thickBot="1">
      <c r="A47" s="224" t="s">
        <v>681</v>
      </c>
      <c r="B47" s="224" t="s">
        <v>669</v>
      </c>
      <c r="C47" s="224" t="s">
        <v>680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945</v>
      </c>
    </row>
    <row r="48" spans="1:17" ht="15" customHeight="1">
      <c r="A48" s="222" t="s">
        <v>682</v>
      </c>
      <c r="B48" s="222" t="s">
        <v>673</v>
      </c>
      <c r="C48" s="222" t="s">
        <v>683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945</v>
      </c>
    </row>
    <row r="49" spans="1:17" ht="15" customHeight="1" thickBot="1">
      <c r="A49" s="224" t="s">
        <v>684</v>
      </c>
      <c r="B49" s="224" t="s">
        <v>673</v>
      </c>
      <c r="C49" s="224" t="s">
        <v>683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945</v>
      </c>
    </row>
    <row r="50" spans="1:17" ht="15.75" customHeight="1">
      <c r="A50" s="222" t="s">
        <v>685</v>
      </c>
      <c r="B50" s="222" t="s">
        <v>677</v>
      </c>
      <c r="C50" s="222" t="s">
        <v>686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945</v>
      </c>
    </row>
    <row r="51" spans="1:17" ht="15.75" customHeight="1" thickBot="1">
      <c r="A51" s="224" t="s">
        <v>687</v>
      </c>
      <c r="B51" s="224" t="s">
        <v>677</v>
      </c>
      <c r="C51" s="224" t="s">
        <v>686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945</v>
      </c>
    </row>
    <row r="52" spans="1:17" ht="15.75" customHeight="1">
      <c r="A52" s="222" t="s">
        <v>688</v>
      </c>
      <c r="B52" s="222" t="s">
        <v>680</v>
      </c>
      <c r="C52" s="222" t="s">
        <v>689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945</v>
      </c>
    </row>
    <row r="53" spans="1:17" ht="15.75" customHeight="1" thickBot="1">
      <c r="A53" s="224" t="s">
        <v>690</v>
      </c>
      <c r="B53" s="224" t="s">
        <v>680</v>
      </c>
      <c r="C53" s="224" t="s">
        <v>689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945</v>
      </c>
    </row>
    <row r="54" spans="1:17" ht="15.75" customHeight="1">
      <c r="A54" s="254" t="s">
        <v>691</v>
      </c>
      <c r="B54" s="254" t="s">
        <v>683</v>
      </c>
      <c r="C54" s="254" t="s">
        <v>692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945</v>
      </c>
    </row>
    <row r="55" spans="1:17" ht="15.75" customHeight="1" thickBot="1">
      <c r="A55" s="224" t="s">
        <v>693</v>
      </c>
      <c r="B55" s="224" t="s">
        <v>683</v>
      </c>
      <c r="C55" s="224" t="s">
        <v>692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945</v>
      </c>
    </row>
    <row r="56" spans="1:17" ht="15.75" customHeight="1">
      <c r="A56" s="222" t="s">
        <v>703</v>
      </c>
      <c r="B56" s="222" t="s">
        <v>686</v>
      </c>
      <c r="C56" s="222" t="s">
        <v>704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945</v>
      </c>
    </row>
    <row r="57" spans="1:17" ht="15.75" customHeight="1" thickBot="1">
      <c r="A57" s="224" t="s">
        <v>712</v>
      </c>
      <c r="B57" s="224" t="s">
        <v>686</v>
      </c>
      <c r="C57" s="224" t="s">
        <v>704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945</v>
      </c>
    </row>
    <row r="58" spans="1:17" ht="15.75" customHeight="1">
      <c r="A58" s="222" t="s">
        <v>853</v>
      </c>
      <c r="B58" s="222" t="s">
        <v>854</v>
      </c>
      <c r="C58" s="222" t="s">
        <v>855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1012</v>
      </c>
      <c r="B59" s="224" t="s">
        <v>854</v>
      </c>
      <c r="C59" s="222" t="s">
        <v>855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1018</v>
      </c>
      <c r="B60" s="222" t="s">
        <v>1020</v>
      </c>
      <c r="C60" s="254" t="s">
        <v>665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1037</v>
      </c>
      <c r="B61" s="320" t="s">
        <v>1020</v>
      </c>
      <c r="C61" s="320" t="s">
        <v>665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1051</v>
      </c>
      <c r="B62" s="222" t="s">
        <v>704</v>
      </c>
      <c r="C62" s="222" t="s">
        <v>1052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1156</v>
      </c>
      <c r="B63" s="320" t="s">
        <v>704</v>
      </c>
      <c r="C63" s="320" t="s">
        <v>1052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1167</v>
      </c>
      <c r="B64" s="222" t="s">
        <v>692</v>
      </c>
      <c r="C64" s="222" t="s">
        <v>1168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1499</v>
      </c>
      <c r="B65" s="222" t="s">
        <v>692</v>
      </c>
      <c r="C65" s="222" t="s">
        <v>1168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>
        <f>Actuals!E51</f>
        <v>0</v>
      </c>
      <c r="H65" s="332">
        <f>Actuals!F51</f>
        <v>0</v>
      </c>
      <c r="I65" s="332">
        <f>Actuals!G51</f>
        <v>0</v>
      </c>
      <c r="J65" s="332">
        <f>Actuals!H51</f>
        <v>0</v>
      </c>
      <c r="K65" s="332">
        <f>Actuals!I51</f>
        <v>0</v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951</v>
      </c>
      <c r="B68" s="222"/>
      <c r="C68" s="222"/>
    </row>
    <row r="69" spans="1:17">
      <c r="A69" s="222" t="s">
        <v>663</v>
      </c>
      <c r="B69" s="222" t="s">
        <v>664</v>
      </c>
      <c r="C69" s="222" t="s">
        <v>1023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666</v>
      </c>
      <c r="B70" s="224" t="s">
        <v>664</v>
      </c>
      <c r="C70" s="224" t="s">
        <v>665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667</v>
      </c>
      <c r="B71" s="222" t="s">
        <v>668</v>
      </c>
      <c r="C71" s="222" t="s">
        <v>669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670</v>
      </c>
      <c r="B72" s="224" t="s">
        <v>668</v>
      </c>
      <c r="C72" s="224" t="s">
        <v>669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671</v>
      </c>
      <c r="B73" s="222" t="s">
        <v>672</v>
      </c>
      <c r="C73" s="222" t="s">
        <v>673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674</v>
      </c>
      <c r="B74" s="224" t="s">
        <v>672</v>
      </c>
      <c r="C74" s="224" t="s">
        <v>673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675</v>
      </c>
      <c r="B75" s="222" t="s">
        <v>676</v>
      </c>
      <c r="C75" s="222" t="s">
        <v>677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678</v>
      </c>
      <c r="B76" s="224" t="s">
        <v>676</v>
      </c>
      <c r="C76" s="224" t="s">
        <v>677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679</v>
      </c>
      <c r="B77" s="222" t="s">
        <v>669</v>
      </c>
      <c r="C77" s="222" t="s">
        <v>680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681</v>
      </c>
      <c r="B78" s="224" t="s">
        <v>669</v>
      </c>
      <c r="C78" s="224" t="s">
        <v>680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682</v>
      </c>
      <c r="B79" s="222" t="s">
        <v>673</v>
      </c>
      <c r="C79" s="222" t="s">
        <v>683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684</v>
      </c>
      <c r="B80" s="224" t="s">
        <v>673</v>
      </c>
      <c r="C80" s="224" t="s">
        <v>683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685</v>
      </c>
      <c r="B81" s="222" t="s">
        <v>677</v>
      </c>
      <c r="C81" s="222" t="s">
        <v>686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687</v>
      </c>
      <c r="B82" s="224" t="s">
        <v>677</v>
      </c>
      <c r="C82" s="224" t="s">
        <v>686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688</v>
      </c>
      <c r="B83" s="222" t="s">
        <v>680</v>
      </c>
      <c r="C83" s="222" t="s">
        <v>689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690</v>
      </c>
      <c r="B84" s="224" t="s">
        <v>680</v>
      </c>
      <c r="C84" s="224" t="s">
        <v>689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691</v>
      </c>
      <c r="B85" s="222" t="s">
        <v>683</v>
      </c>
      <c r="C85" s="222" t="s">
        <v>692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693</v>
      </c>
      <c r="B86" s="224" t="s">
        <v>683</v>
      </c>
      <c r="C86" s="224" t="s">
        <v>692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703</v>
      </c>
      <c r="B87" s="222" t="s">
        <v>686</v>
      </c>
      <c r="C87" s="222" t="s">
        <v>704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712</v>
      </c>
      <c r="B88" s="224" t="s">
        <v>686</v>
      </c>
      <c r="C88" s="224" t="s">
        <v>704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853</v>
      </c>
      <c r="B89" s="222" t="s">
        <v>854</v>
      </c>
      <c r="C89" s="222" t="s">
        <v>855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1012</v>
      </c>
      <c r="B90" s="224" t="s">
        <v>854</v>
      </c>
      <c r="C90" s="224" t="s">
        <v>855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1018</v>
      </c>
      <c r="B91" s="254" t="s">
        <v>1020</v>
      </c>
      <c r="C91" s="254" t="s">
        <v>665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1037</v>
      </c>
      <c r="B92" s="224" t="s">
        <v>1020</v>
      </c>
      <c r="C92" s="224" t="s">
        <v>665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1051</v>
      </c>
      <c r="B93" s="222" t="s">
        <v>704</v>
      </c>
      <c r="C93" s="222" t="s">
        <v>1052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1156</v>
      </c>
      <c r="B94" s="320" t="s">
        <v>704</v>
      </c>
      <c r="C94" s="320" t="s">
        <v>1052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1167</v>
      </c>
      <c r="B95" s="222" t="s">
        <v>692</v>
      </c>
      <c r="C95" s="222" t="s">
        <v>1168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1499</v>
      </c>
      <c r="B96" s="222" t="s">
        <v>692</v>
      </c>
      <c r="C96" s="222" t="s">
        <v>1168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>
        <f t="shared" si="31"/>
        <v>286</v>
      </c>
      <c r="H96" s="222">
        <f t="shared" si="31"/>
        <v>312</v>
      </c>
      <c r="I96" s="222">
        <f t="shared" si="31"/>
        <v>288</v>
      </c>
      <c r="J96" s="222">
        <f t="shared" si="31"/>
        <v>316</v>
      </c>
      <c r="K96" s="222">
        <f t="shared" si="31"/>
        <v>388</v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2736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948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663</v>
      </c>
      <c r="B101" s="222" t="s">
        <v>664</v>
      </c>
      <c r="C101" s="222" t="s">
        <v>1023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945</v>
      </c>
    </row>
    <row r="102" spans="1:32" ht="15.75" thickBot="1">
      <c r="A102" s="224" t="s">
        <v>666</v>
      </c>
      <c r="B102" s="224" t="s">
        <v>664</v>
      </c>
      <c r="C102" s="224" t="s">
        <v>665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945</v>
      </c>
    </row>
    <row r="103" spans="1:32">
      <c r="A103" s="222" t="s">
        <v>667</v>
      </c>
      <c r="B103" s="222" t="s">
        <v>668</v>
      </c>
      <c r="C103" s="222" t="s">
        <v>669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945</v>
      </c>
    </row>
    <row r="104" spans="1:32" ht="15.75" thickBot="1">
      <c r="A104" s="224" t="s">
        <v>670</v>
      </c>
      <c r="B104" s="224" t="s">
        <v>668</v>
      </c>
      <c r="C104" s="224" t="s">
        <v>669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945</v>
      </c>
    </row>
    <row r="105" spans="1:32">
      <c r="A105" s="222" t="s">
        <v>671</v>
      </c>
      <c r="B105" s="222" t="s">
        <v>672</v>
      </c>
      <c r="C105" s="222" t="s">
        <v>673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945</v>
      </c>
    </row>
    <row r="106" spans="1:32" ht="15.75" thickBot="1">
      <c r="A106" s="224" t="s">
        <v>674</v>
      </c>
      <c r="B106" s="224" t="s">
        <v>672</v>
      </c>
      <c r="C106" s="224" t="s">
        <v>673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945</v>
      </c>
    </row>
    <row r="107" spans="1:32">
      <c r="A107" s="222" t="s">
        <v>675</v>
      </c>
      <c r="B107" s="222" t="s">
        <v>676</v>
      </c>
      <c r="C107" s="222" t="s">
        <v>677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945</v>
      </c>
    </row>
    <row r="108" spans="1:32" ht="15.75" thickBot="1">
      <c r="A108" s="224" t="s">
        <v>678</v>
      </c>
      <c r="B108" s="224" t="s">
        <v>676</v>
      </c>
      <c r="C108" s="224" t="s">
        <v>677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945</v>
      </c>
    </row>
    <row r="109" spans="1:32">
      <c r="A109" s="222" t="s">
        <v>679</v>
      </c>
      <c r="B109" s="222" t="s">
        <v>669</v>
      </c>
      <c r="C109" s="222" t="s">
        <v>680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945</v>
      </c>
      <c r="R109" s="225"/>
    </row>
    <row r="110" spans="1:32" ht="15.75" thickBot="1">
      <c r="A110" s="224" t="s">
        <v>681</v>
      </c>
      <c r="B110" s="224" t="s">
        <v>669</v>
      </c>
      <c r="C110" s="224" t="s">
        <v>680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945</v>
      </c>
      <c r="R110" s="225"/>
    </row>
    <row r="111" spans="1:32">
      <c r="A111" s="222" t="s">
        <v>682</v>
      </c>
      <c r="B111" s="222" t="s">
        <v>673</v>
      </c>
      <c r="C111" s="222" t="s">
        <v>683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945</v>
      </c>
      <c r="R111" s="225"/>
    </row>
    <row r="112" spans="1:32" ht="15.75" thickBot="1">
      <c r="A112" s="224" t="s">
        <v>684</v>
      </c>
      <c r="B112" s="224" t="s">
        <v>673</v>
      </c>
      <c r="C112" s="224" t="s">
        <v>683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945</v>
      </c>
      <c r="R112" s="225"/>
    </row>
    <row r="113" spans="1:17" s="227" customFormat="1">
      <c r="A113" s="222" t="s">
        <v>685</v>
      </c>
      <c r="B113" s="222" t="s">
        <v>677</v>
      </c>
      <c r="C113" s="222" t="s">
        <v>686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945</v>
      </c>
    </row>
    <row r="114" spans="1:17" s="227" customFormat="1" ht="15.75" thickBot="1">
      <c r="A114" s="224" t="s">
        <v>687</v>
      </c>
      <c r="B114" s="224" t="s">
        <v>677</v>
      </c>
      <c r="C114" s="224" t="s">
        <v>686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945</v>
      </c>
    </row>
    <row r="115" spans="1:17" s="228" customFormat="1">
      <c r="A115" s="222" t="s">
        <v>688</v>
      </c>
      <c r="B115" s="222" t="s">
        <v>680</v>
      </c>
      <c r="C115" s="222" t="s">
        <v>689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945</v>
      </c>
    </row>
    <row r="116" spans="1:17" s="228" customFormat="1" ht="15.75" thickBot="1">
      <c r="A116" s="224" t="s">
        <v>690</v>
      </c>
      <c r="B116" s="224" t="s">
        <v>680</v>
      </c>
      <c r="C116" s="224" t="s">
        <v>689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945</v>
      </c>
    </row>
    <row r="117" spans="1:17" s="228" customFormat="1">
      <c r="A117" s="222" t="s">
        <v>691</v>
      </c>
      <c r="B117" s="222" t="s">
        <v>683</v>
      </c>
      <c r="C117" s="222" t="s">
        <v>692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945</v>
      </c>
    </row>
    <row r="118" spans="1:17" s="228" customFormat="1" ht="15.75" thickBot="1">
      <c r="A118" s="224" t="s">
        <v>693</v>
      </c>
      <c r="B118" s="224" t="s">
        <v>683</v>
      </c>
      <c r="C118" s="224" t="s">
        <v>692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945</v>
      </c>
    </row>
    <row r="119" spans="1:17" s="228" customFormat="1">
      <c r="A119" s="222" t="s">
        <v>703</v>
      </c>
      <c r="B119" s="222" t="s">
        <v>686</v>
      </c>
      <c r="C119" s="222" t="s">
        <v>704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945</v>
      </c>
    </row>
    <row r="120" spans="1:17" s="228" customFormat="1" ht="15.75" thickBot="1">
      <c r="A120" s="224" t="s">
        <v>712</v>
      </c>
      <c r="B120" s="224" t="s">
        <v>686</v>
      </c>
      <c r="C120" s="224" t="s">
        <v>704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945</v>
      </c>
    </row>
    <row r="121" spans="1:17" s="228" customFormat="1">
      <c r="A121" s="222" t="s">
        <v>853</v>
      </c>
      <c r="B121" s="222" t="s">
        <v>854</v>
      </c>
      <c r="C121" s="222" t="s">
        <v>855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1012</v>
      </c>
      <c r="B122" s="224" t="s">
        <v>854</v>
      </c>
      <c r="C122" s="224" t="s">
        <v>855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1018</v>
      </c>
      <c r="B123" s="222" t="s">
        <v>1019</v>
      </c>
      <c r="C123" s="222" t="s">
        <v>665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1037</v>
      </c>
      <c r="B124" s="224" t="s">
        <v>1019</v>
      </c>
      <c r="C124" s="224" t="s">
        <v>665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1051</v>
      </c>
      <c r="B125" s="222" t="s">
        <v>704</v>
      </c>
      <c r="C125" s="222" t="s">
        <v>1052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1156</v>
      </c>
      <c r="B126" s="320" t="s">
        <v>704</v>
      </c>
      <c r="C126" s="320" t="s">
        <v>1052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1167</v>
      </c>
      <c r="B127" s="222" t="s">
        <v>692</v>
      </c>
      <c r="C127" s="222" t="s">
        <v>1168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1499</v>
      </c>
      <c r="B128" s="320" t="s">
        <v>692</v>
      </c>
      <c r="C128" s="320" t="s">
        <v>1168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>
        <f t="shared" si="60"/>
        <v>1432</v>
      </c>
      <c r="H128" s="320">
        <f t="shared" si="60"/>
        <v>1744</v>
      </c>
      <c r="I128" s="320">
        <f t="shared" si="60"/>
        <v>2032</v>
      </c>
      <c r="J128" s="320">
        <f t="shared" si="60"/>
        <v>2348</v>
      </c>
      <c r="K128" s="320">
        <f t="shared" si="60"/>
        <v>2736</v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949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8" t="s">
        <v>21</v>
      </c>
      <c r="N132" s="438"/>
      <c r="O132" s="222"/>
    </row>
    <row r="133" spans="1:17">
      <c r="A133" s="222" t="s">
        <v>663</v>
      </c>
      <c r="B133" s="222" t="s">
        <v>664</v>
      </c>
      <c r="C133" s="222" t="s">
        <v>1023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945</v>
      </c>
    </row>
    <row r="134" spans="1:17" ht="15.75" thickBot="1">
      <c r="A134" s="224" t="s">
        <v>666</v>
      </c>
      <c r="B134" s="224" t="s">
        <v>664</v>
      </c>
      <c r="C134" s="224" t="s">
        <v>665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945</v>
      </c>
    </row>
    <row r="135" spans="1:17">
      <c r="A135" s="222" t="s">
        <v>667</v>
      </c>
      <c r="B135" s="222" t="s">
        <v>668</v>
      </c>
      <c r="C135" s="222" t="s">
        <v>669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945</v>
      </c>
    </row>
    <row r="136" spans="1:17" ht="15.75" thickBot="1">
      <c r="A136" s="224" t="s">
        <v>670</v>
      </c>
      <c r="B136" s="224" t="s">
        <v>668</v>
      </c>
      <c r="C136" s="224" t="s">
        <v>669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945</v>
      </c>
    </row>
    <row r="137" spans="1:17">
      <c r="A137" s="222" t="s">
        <v>671</v>
      </c>
      <c r="B137" s="222" t="s">
        <v>672</v>
      </c>
      <c r="C137" s="222" t="s">
        <v>673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945</v>
      </c>
    </row>
    <row r="138" spans="1:17" ht="15.75" thickBot="1">
      <c r="A138" s="224" t="s">
        <v>674</v>
      </c>
      <c r="B138" s="224" t="s">
        <v>672</v>
      </c>
      <c r="C138" s="224" t="s">
        <v>673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945</v>
      </c>
    </row>
    <row r="139" spans="1:17">
      <c r="A139" s="222" t="s">
        <v>675</v>
      </c>
      <c r="B139" s="222" t="s">
        <v>676</v>
      </c>
      <c r="C139" s="222" t="s">
        <v>677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945</v>
      </c>
    </row>
    <row r="140" spans="1:17" ht="15.75" thickBot="1">
      <c r="A140" s="224" t="s">
        <v>678</v>
      </c>
      <c r="B140" s="224" t="s">
        <v>676</v>
      </c>
      <c r="C140" s="224" t="s">
        <v>677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945</v>
      </c>
    </row>
    <row r="141" spans="1:17">
      <c r="A141" s="222" t="s">
        <v>679</v>
      </c>
      <c r="B141" s="222" t="s">
        <v>669</v>
      </c>
      <c r="C141" s="222" t="s">
        <v>680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945</v>
      </c>
    </row>
    <row r="142" spans="1:17" ht="15.75" thickBot="1">
      <c r="A142" s="224" t="s">
        <v>681</v>
      </c>
      <c r="B142" s="224" t="s">
        <v>669</v>
      </c>
      <c r="C142" s="224" t="s">
        <v>680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945</v>
      </c>
    </row>
    <row r="143" spans="1:17" ht="15.75" customHeight="1">
      <c r="A143" s="222" t="s">
        <v>682</v>
      </c>
      <c r="B143" s="222" t="s">
        <v>673</v>
      </c>
      <c r="C143" s="222" t="s">
        <v>683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945</v>
      </c>
    </row>
    <row r="144" spans="1:17" ht="15.75" customHeight="1" thickBot="1">
      <c r="A144" s="224" t="s">
        <v>684</v>
      </c>
      <c r="B144" s="224" t="s">
        <v>673</v>
      </c>
      <c r="C144" s="224" t="s">
        <v>683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945</v>
      </c>
    </row>
    <row r="145" spans="1:19" ht="15.75" customHeight="1">
      <c r="A145" s="222" t="s">
        <v>685</v>
      </c>
      <c r="B145" s="222" t="s">
        <v>677</v>
      </c>
      <c r="C145" s="222" t="s">
        <v>686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945</v>
      </c>
    </row>
    <row r="146" spans="1:19" ht="15.75" customHeight="1" thickBot="1">
      <c r="A146" s="224" t="s">
        <v>687</v>
      </c>
      <c r="B146" s="224" t="s">
        <v>677</v>
      </c>
      <c r="C146" s="224" t="s">
        <v>686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945</v>
      </c>
    </row>
    <row r="147" spans="1:19" ht="15.75" customHeight="1">
      <c r="A147" s="222" t="s">
        <v>688</v>
      </c>
      <c r="B147" s="222" t="s">
        <v>680</v>
      </c>
      <c r="C147" s="222" t="s">
        <v>689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945</v>
      </c>
    </row>
    <row r="148" spans="1:19" s="228" customFormat="1" ht="15.75" customHeight="1" thickBot="1">
      <c r="A148" s="224" t="s">
        <v>690</v>
      </c>
      <c r="B148" s="224" t="s">
        <v>680</v>
      </c>
      <c r="C148" s="224" t="s">
        <v>689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945</v>
      </c>
    </row>
    <row r="149" spans="1:19" s="228" customFormat="1" ht="15.75" customHeight="1">
      <c r="A149" s="254" t="s">
        <v>691</v>
      </c>
      <c r="B149" s="254" t="s">
        <v>683</v>
      </c>
      <c r="C149" s="254" t="s">
        <v>692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945</v>
      </c>
    </row>
    <row r="150" spans="1:19" s="228" customFormat="1" ht="15.75" customHeight="1" thickBot="1">
      <c r="A150" s="224" t="s">
        <v>693</v>
      </c>
      <c r="B150" s="224" t="s">
        <v>683</v>
      </c>
      <c r="C150" s="224" t="s">
        <v>692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945</v>
      </c>
    </row>
    <row r="151" spans="1:19" s="228" customFormat="1" ht="15.75" customHeight="1">
      <c r="A151" s="254" t="s">
        <v>703</v>
      </c>
      <c r="B151" s="254" t="s">
        <v>686</v>
      </c>
      <c r="C151" s="254" t="s">
        <v>704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945</v>
      </c>
    </row>
    <row r="152" spans="1:19" s="228" customFormat="1" ht="15.75" customHeight="1" thickBot="1">
      <c r="A152" s="224" t="s">
        <v>712</v>
      </c>
      <c r="B152" s="224" t="s">
        <v>686</v>
      </c>
      <c r="C152" s="224" t="s">
        <v>704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945</v>
      </c>
    </row>
    <row r="153" spans="1:19" s="228" customFormat="1" ht="15.75" customHeight="1">
      <c r="A153" s="222" t="s">
        <v>853</v>
      </c>
      <c r="B153" s="222" t="s">
        <v>854</v>
      </c>
      <c r="C153" s="222" t="s">
        <v>855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945</v>
      </c>
    </row>
    <row r="154" spans="1:19" s="228" customFormat="1" ht="15.75" customHeight="1" thickBot="1">
      <c r="A154" s="224" t="s">
        <v>1012</v>
      </c>
      <c r="B154" s="224" t="s">
        <v>854</v>
      </c>
      <c r="C154" s="224" t="s">
        <v>855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945</v>
      </c>
    </row>
    <row r="155" spans="1:19" s="228" customFormat="1" ht="15.75" customHeight="1">
      <c r="A155" s="222" t="s">
        <v>1018</v>
      </c>
      <c r="B155" s="222" t="s">
        <v>1020</v>
      </c>
      <c r="C155" s="222" t="s">
        <v>665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945</v>
      </c>
    </row>
    <row r="156" spans="1:19" s="228" customFormat="1" ht="15.75" customHeight="1" thickBot="1">
      <c r="A156" s="224" t="s">
        <v>1037</v>
      </c>
      <c r="B156" s="224" t="s">
        <v>1020</v>
      </c>
      <c r="C156" s="224" t="s">
        <v>665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945</v>
      </c>
    </row>
    <row r="157" spans="1:19" s="228" customFormat="1" ht="15.75" customHeight="1">
      <c r="A157" s="222" t="s">
        <v>1051</v>
      </c>
      <c r="B157" s="222" t="s">
        <v>704</v>
      </c>
      <c r="C157" s="222" t="s">
        <v>1052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945</v>
      </c>
    </row>
    <row r="158" spans="1:19" s="228" customFormat="1" ht="15.75" customHeight="1" thickBot="1">
      <c r="A158" s="320" t="s">
        <v>1156</v>
      </c>
      <c r="B158" s="320" t="s">
        <v>704</v>
      </c>
      <c r="C158" s="320" t="s">
        <v>1052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945</v>
      </c>
    </row>
    <row r="159" spans="1:19" s="228" customFormat="1" ht="15.75" customHeight="1">
      <c r="A159" s="222" t="s">
        <v>1167</v>
      </c>
      <c r="B159" s="222" t="s">
        <v>692</v>
      </c>
      <c r="C159" s="222" t="s">
        <v>1168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945</v>
      </c>
    </row>
    <row r="160" spans="1:19" s="228" customFormat="1" ht="15.75" customHeight="1" thickBot="1">
      <c r="A160" s="320" t="s">
        <v>1499</v>
      </c>
      <c r="B160" s="320" t="s">
        <v>692</v>
      </c>
      <c r="C160" s="320" t="s">
        <v>1168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>
        <f t="shared" si="89"/>
        <v>0</v>
      </c>
      <c r="H160" s="349">
        <f t="shared" si="89"/>
        <v>0</v>
      </c>
      <c r="I160" s="349">
        <f t="shared" si="89"/>
        <v>0</v>
      </c>
      <c r="J160" s="349">
        <f t="shared" si="89"/>
        <v>0</v>
      </c>
      <c r="K160" s="349">
        <f t="shared" si="89"/>
        <v>0</v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945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950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663</v>
      </c>
      <c r="B165" s="222" t="s">
        <v>664</v>
      </c>
      <c r="C165" s="222" t="s">
        <v>1023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945</v>
      </c>
    </row>
    <row r="166" spans="1:17" ht="15.75" thickBot="1">
      <c r="A166" s="224" t="s">
        <v>666</v>
      </c>
      <c r="B166" s="224" t="s">
        <v>664</v>
      </c>
      <c r="C166" s="224" t="s">
        <v>665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945</v>
      </c>
    </row>
    <row r="167" spans="1:17">
      <c r="A167" s="222" t="s">
        <v>667</v>
      </c>
      <c r="B167" s="222" t="s">
        <v>668</v>
      </c>
      <c r="C167" s="222" t="s">
        <v>669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945</v>
      </c>
    </row>
    <row r="168" spans="1:17" ht="15.75" thickBot="1">
      <c r="A168" s="224" t="s">
        <v>670</v>
      </c>
      <c r="B168" s="224" t="s">
        <v>668</v>
      </c>
      <c r="C168" s="224" t="s">
        <v>669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945</v>
      </c>
    </row>
    <row r="169" spans="1:17">
      <c r="A169" s="222" t="s">
        <v>671</v>
      </c>
      <c r="B169" s="222" t="s">
        <v>672</v>
      </c>
      <c r="C169" s="222" t="s">
        <v>673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945</v>
      </c>
    </row>
    <row r="170" spans="1:17" ht="15.75" thickBot="1">
      <c r="A170" s="224" t="s">
        <v>674</v>
      </c>
      <c r="B170" s="224" t="s">
        <v>672</v>
      </c>
      <c r="C170" s="224" t="s">
        <v>673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945</v>
      </c>
    </row>
    <row r="171" spans="1:17">
      <c r="A171" s="222" t="s">
        <v>675</v>
      </c>
      <c r="B171" s="222" t="s">
        <v>676</v>
      </c>
      <c r="C171" s="222" t="s">
        <v>677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945</v>
      </c>
    </row>
    <row r="172" spans="1:17" ht="15.75" thickBot="1">
      <c r="A172" s="224" t="s">
        <v>678</v>
      </c>
      <c r="B172" s="224" t="s">
        <v>676</v>
      </c>
      <c r="C172" s="224" t="s">
        <v>677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945</v>
      </c>
    </row>
    <row r="173" spans="1:17">
      <c r="A173" s="222" t="s">
        <v>679</v>
      </c>
      <c r="B173" s="222" t="s">
        <v>669</v>
      </c>
      <c r="C173" s="222" t="s">
        <v>680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945</v>
      </c>
    </row>
    <row r="174" spans="1:17" ht="15.75" thickBot="1">
      <c r="A174" s="224" t="s">
        <v>681</v>
      </c>
      <c r="B174" s="224" t="s">
        <v>669</v>
      </c>
      <c r="C174" s="224" t="s">
        <v>680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945</v>
      </c>
    </row>
    <row r="175" spans="1:17">
      <c r="A175" s="222" t="s">
        <v>682</v>
      </c>
      <c r="B175" s="222" t="s">
        <v>673</v>
      </c>
      <c r="C175" s="222" t="s">
        <v>683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945</v>
      </c>
    </row>
    <row r="176" spans="1:17" ht="15.75" thickBot="1">
      <c r="A176" s="224" t="s">
        <v>684</v>
      </c>
      <c r="B176" s="224" t="s">
        <v>673</v>
      </c>
      <c r="C176" s="224" t="s">
        <v>683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945</v>
      </c>
    </row>
    <row r="177" spans="1:17">
      <c r="A177" s="222" t="s">
        <v>685</v>
      </c>
      <c r="B177" s="222" t="s">
        <v>677</v>
      </c>
      <c r="C177" s="222" t="s">
        <v>686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945</v>
      </c>
    </row>
    <row r="178" spans="1:17" ht="15.75" thickBot="1">
      <c r="A178" s="224" t="s">
        <v>687</v>
      </c>
      <c r="B178" s="224" t="s">
        <v>677</v>
      </c>
      <c r="C178" s="224" t="s">
        <v>686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945</v>
      </c>
    </row>
    <row r="179" spans="1:17" s="228" customFormat="1">
      <c r="A179" s="222" t="s">
        <v>688</v>
      </c>
      <c r="B179" s="222" t="s">
        <v>680</v>
      </c>
      <c r="C179" s="222" t="s">
        <v>689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945</v>
      </c>
    </row>
    <row r="180" spans="1:17" s="228" customFormat="1" ht="15.75" thickBot="1">
      <c r="A180" s="224" t="s">
        <v>690</v>
      </c>
      <c r="B180" s="224" t="s">
        <v>680</v>
      </c>
      <c r="C180" s="224" t="s">
        <v>689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945</v>
      </c>
    </row>
    <row r="181" spans="1:17" s="228" customFormat="1">
      <c r="A181" s="222" t="s">
        <v>691</v>
      </c>
      <c r="B181" s="222" t="s">
        <v>683</v>
      </c>
      <c r="C181" s="222" t="s">
        <v>692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945</v>
      </c>
    </row>
    <row r="182" spans="1:17" ht="15.75" thickBot="1">
      <c r="A182" s="224" t="s">
        <v>693</v>
      </c>
      <c r="B182" s="224" t="s">
        <v>683</v>
      </c>
      <c r="C182" s="224" t="s">
        <v>692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945</v>
      </c>
    </row>
    <row r="183" spans="1:17">
      <c r="A183" s="222" t="s">
        <v>703</v>
      </c>
      <c r="B183" s="222" t="s">
        <v>686</v>
      </c>
      <c r="C183" s="222" t="s">
        <v>704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945</v>
      </c>
    </row>
    <row r="184" spans="1:17" ht="15.75" thickBot="1">
      <c r="A184" s="224" t="s">
        <v>712</v>
      </c>
      <c r="B184" s="224" t="s">
        <v>686</v>
      </c>
      <c r="C184" s="224" t="s">
        <v>704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945</v>
      </c>
    </row>
    <row r="185" spans="1:17" s="228" customFormat="1">
      <c r="A185" s="222" t="s">
        <v>853</v>
      </c>
      <c r="B185" s="222" t="s">
        <v>854</v>
      </c>
      <c r="C185" s="222" t="s">
        <v>855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945</v>
      </c>
    </row>
    <row r="186" spans="1:17" s="228" customFormat="1" ht="15.75" thickBot="1">
      <c r="A186" s="320" t="s">
        <v>1012</v>
      </c>
      <c r="B186" s="320" t="s">
        <v>854</v>
      </c>
      <c r="C186" s="320" t="s">
        <v>855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945</v>
      </c>
    </row>
    <row r="187" spans="1:17" s="228" customFormat="1">
      <c r="A187" s="222" t="s">
        <v>1018</v>
      </c>
      <c r="B187" s="222" t="s">
        <v>1020</v>
      </c>
      <c r="C187" s="222" t="s">
        <v>665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945</v>
      </c>
    </row>
    <row r="188" spans="1:17" s="228" customFormat="1" ht="15.75" thickBot="1">
      <c r="A188" s="222" t="s">
        <v>1037</v>
      </c>
      <c r="B188" s="222" t="s">
        <v>1020</v>
      </c>
      <c r="C188" s="222" t="s">
        <v>665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945</v>
      </c>
    </row>
    <row r="189" spans="1:17" s="228" customFormat="1">
      <c r="A189" s="331" t="s">
        <v>1051</v>
      </c>
      <c r="B189" s="331" t="s">
        <v>704</v>
      </c>
      <c r="C189" s="331" t="s">
        <v>1052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945</v>
      </c>
    </row>
    <row r="190" spans="1:17" s="228" customFormat="1" ht="15.75" thickBot="1">
      <c r="A190" s="320" t="s">
        <v>1156</v>
      </c>
      <c r="B190" s="320" t="s">
        <v>704</v>
      </c>
      <c r="C190" s="320" t="s">
        <v>1052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945</v>
      </c>
    </row>
    <row r="191" spans="1:17" s="228" customFormat="1">
      <c r="A191" s="331" t="s">
        <v>1167</v>
      </c>
      <c r="B191" s="331" t="s">
        <v>692</v>
      </c>
      <c r="C191" s="331" t="s">
        <v>1168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945</v>
      </c>
    </row>
    <row r="192" spans="1:17" s="228" customFormat="1" ht="15.75" thickBot="1">
      <c r="A192" s="320" t="s">
        <v>1499</v>
      </c>
      <c r="B192" s="320" t="s">
        <v>692</v>
      </c>
      <c r="C192" s="320" t="s">
        <v>1168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>
        <f t="shared" si="119"/>
        <v>1432</v>
      </c>
      <c r="H192" s="320">
        <f t="shared" si="119"/>
        <v>1744</v>
      </c>
      <c r="I192" s="320">
        <f t="shared" si="119"/>
        <v>2032</v>
      </c>
      <c r="J192" s="320">
        <f t="shared" si="119"/>
        <v>2348</v>
      </c>
      <c r="K192" s="320">
        <f t="shared" si="119"/>
        <v>2736</v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945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9"/>
      <c r="B199" s="440"/>
      <c r="C199" s="440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9"/>
      <c r="B200" s="440"/>
      <c r="C200" s="440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9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8170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121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0.8571428571428571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1651</v>
      </c>
      <c r="B3" t="str">
        <f>IF(ISNA(VLOOKUP($A3,Councils!$B$6:$AE$874,3,0)),0,VLOOKUP($A3,Councils!$B$6:$AE$874,3,0))</f>
        <v>Refugio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IF(ISNA(VLOOKUP($A4,Councils!$B$6:$AE$874,3,0)),0,VLOOKUP($A4,Councils!$B$6:$AE$874,3,0))</f>
        <v>Three Rivers</v>
      </c>
      <c r="C4">
        <f>IF(ISNA(VLOOKUP($A4,Councils!$B$6:$AE$874,4,0)),0,VLOOKUP($A4,Councils!$B$6:$AE$874,4,0))</f>
        <v>46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IF(ISNA(VLOOKUP($A5,Councils!$B$6:$AE$874,3,0)),0,VLOOKUP($A5,Councils!$B$6:$AE$874,3,0))</f>
        <v>Banquete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3499</v>
      </c>
      <c r="B3" t="str">
        <f>IF(ISNA(VLOOKUP($A3,Councils!$B$6:$AE$874,3,0)),0,VLOOKUP($A3,Councils!$B$6:$AE$874,3,0))</f>
        <v>George West</v>
      </c>
      <c r="C3">
        <f>IF(ISNA(VLOOKUP($A3,Councils!$B$6:$AE$874,4,0)),0,VLOOKUP($A3,Councils!$B$6:$AE$874,4,0))</f>
        <v>66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IF(ISNA(VLOOKUP($A4,Councils!$B$6:$AE$874,3,0)),0,VLOOKUP($A4,Councils!$B$6:$AE$874,3,0))</f>
        <v>Orange Grove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IF(ISNA(VLOOKUP($A5,Councils!$B$6:$AE$874,3,0)),0,VLOOKUP($A5,Councils!$B$6:$AE$874,3,0))</f>
        <v>Mathis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IF(ISNA(VLOOKUP($A6,Councils!$B$6:$AE$874,3,0)),0,VLOOKUP($A6,Councils!$B$6:$AE$874,3,0))</f>
        <v>Agua Dulce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1202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0.8571428571428571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3204</v>
      </c>
      <c r="B3" t="str">
        <f>IF(ISNA(VLOOKUP($A3,Councils!$B$6:$AE$874,3,0)),0,VLOOKUP($A3,Councils!$B$6:$AE$874,3,0))</f>
        <v>Ganado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IF(ISNA(VLOOKUP($A4,Councils!$B$6:$AE$874,3,0)),0,VLOOKUP($A4,Councils!$B$6:$AE$874,3,0))</f>
        <v>Port Lavaca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IF(ISNA(VLOOKUP($A5,Councils!$B$6:$AE$874,3,0)),0,VLOOKUP($A5,Councils!$B$6:$AE$874,3,0))</f>
        <v>Edna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IF(ISNA(VLOOKUP($A6,Councils!$B$6:$AE$874,3,0)),0,VLOOKUP($A6,Councils!$B$6:$AE$874,3,0))</f>
        <v>Inez</v>
      </c>
      <c r="C6">
        <f>IF(ISNA(VLOOKUP($A6,Councils!$B$6:$AE$874,4,0)),0,VLOOKUP($A6,Councils!$B$6:$AE$874,4,0))</f>
        <v>47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3070</v>
      </c>
      <c r="B3" t="str">
        <f>IF(ISNA(VLOOKUP($A3,Councils!$B$6:$AE$874,3,0)),0,VLOOKUP($A3,Councils!$B$6:$AE$874,3,0))</f>
        <v>Bay City</v>
      </c>
      <c r="C3">
        <f>IF(ISNA(VLOOKUP($A3,Councils!$B$6:$AE$874,4,0)),0,VLOOKUP($A3,Councils!$B$6:$AE$874,4,0))</f>
        <v>169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IF(ISNA(VLOOKUP($A4,Councils!$B$6:$AE$874,3,0)),0,VLOOKUP($A4,Councils!$B$6:$AE$874,3,0))</f>
        <v>Blessing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IF(ISNA(VLOOKUP($A5,Councils!$B$6:$AE$874,3,0)),0,VLOOKUP($A5,Councils!$B$6:$AE$874,3,0))</f>
        <v>Palacios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2490</v>
      </c>
      <c r="B3" t="str">
        <f>IF(ISNA(VLOOKUP($A3,Councils!$B$6:$AE$874,3,0)),0,VLOOKUP($A3,Councils!$B$6:$AE$874,3,0))</f>
        <v>El Campo</v>
      </c>
      <c r="C3">
        <f>IF(ISNA(VLOOKUP($A3,Councils!$B$6:$AE$874,4,0)),0,VLOOKUP($A3,Councils!$B$6:$AE$874,4,0))</f>
        <v>420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IF(ISNA(VLOOKUP($A4,Councils!$B$6:$AE$874,3,0)),0,VLOOKUP($A4,Councils!$B$6:$AE$874,3,0))</f>
        <v>Nada</v>
      </c>
      <c r="C4">
        <f>IF(ISNA(VLOOKUP($A4,Councils!$B$6:$AE$874,4,0)),0,VLOOKUP($A4,Councils!$B$6:$AE$874,4,0))</f>
        <v>268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6.6666666666666666E-2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IF(ISNA(VLOOKUP($A5,Councils!$B$6:$AE$874,3,0)),0,VLOOKUP($A5,Councils!$B$6:$AE$874,3,0))</f>
        <v>El Campo</v>
      </c>
      <c r="C5">
        <f>IF(ISNA(VLOOKUP($A5,Councils!$B$6:$AE$874,4,0)),0,VLOOKUP($A5,Councils!$B$6:$AE$874,4,0))</f>
        <v>116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1.1428571428571428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IF(ISNA(VLOOKUP($A6,Councils!$B$6:$AE$874,3,0)),0,VLOOKUP($A6,Councils!$B$6:$AE$874,3,0))</f>
        <v>Louise-Hillje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2500</v>
      </c>
      <c r="B3" t="str">
        <f>IF(ISNA(VLOOKUP($A3,Councils!$B$6:$AE$874,3,0)),0,VLOOKUP($A3,Councils!$B$6:$AE$874,3,0))</f>
        <v>East Bernard</v>
      </c>
      <c r="C3">
        <f>IF(ISNA(VLOOKUP($A3,Councils!$B$6:$AE$874,4,0)),0,VLOOKUP($A3,Councils!$B$6:$AE$874,4,0))</f>
        <v>216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IF(ISNA(VLOOKUP($A4,Councils!$B$6:$AE$874,3,0)),0,VLOOKUP($A4,Councils!$B$6:$AE$874,3,0))</f>
        <v>Wharton</v>
      </c>
      <c r="C4">
        <f>IF(ISNA(VLOOKUP($A4,Councils!$B$6:$AE$874,4,0)),0,VLOOKUP($A4,Councils!$B$6:$AE$874,4,0))</f>
        <v>232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IF(ISNA(VLOOKUP($A5,Councils!$B$6:$AE$874,3,0)),0,VLOOKUP($A5,Councils!$B$6:$AE$874,3,0))</f>
        <v>Eagle Lake</v>
      </c>
      <c r="C5">
        <f>IF(ISNA(VLOOKUP($A5,Councils!$B$6:$AE$874,4,0)),0,VLOOKUP($A5,Councils!$B$6:$AE$874,4,0))</f>
        <v>113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0.14285714285714285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IF(ISNA(VLOOKUP($A6,Councils!$B$6:$AE$874,3,0)),0,VLOOKUP($A6,Councils!$B$6:$AE$874,3,0))</f>
        <v>Mentz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2153</v>
      </c>
      <c r="B3" t="str">
        <f>IF(ISNA(VLOOKUP($A3,Councils!$B$6:$AE$874,3,0)),0,VLOOKUP($A3,Councils!$B$6:$AE$874,3,0))</f>
        <v>Weimar</v>
      </c>
      <c r="C3">
        <f>IF(ISNA(VLOOKUP($A3,Councils!$B$6:$AE$874,4,0)),0,VLOOKUP($A3,Councils!$B$6:$AE$874,4,0))</f>
        <v>262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0.26666666666666666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IF(ISNA(VLOOKUP($A4,Councils!$B$6:$AE$874,3,0)),0,VLOOKUP($A4,Councils!$B$6:$AE$874,3,0))</f>
        <v>Schulenburg</v>
      </c>
      <c r="C4">
        <f>IF(ISNA(VLOOKUP($A4,Councils!$B$6:$AE$874,4,0)),0,VLOOKUP($A4,Councils!$B$6:$AE$874,4,0))</f>
        <v>275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IF(ISNA(VLOOKUP($A5,Councils!$B$6:$AE$874,3,0)),0,VLOOKUP($A5,Councils!$B$6:$AE$874,3,0))</f>
        <v>Columbus</v>
      </c>
      <c r="C5">
        <f>IF(ISNA(VLOOKUP($A5,Councils!$B$6:$AE$874,4,0)),0,VLOOKUP($A5,Councils!$B$6:$AE$874,4,0))</f>
        <v>189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IF(ISNA(VLOOKUP($A6,Councils!$B$6:$AE$874,3,0)),0,VLOOKUP($A6,Councils!$B$6:$AE$874,3,0))</f>
        <v>Frelsburg</v>
      </c>
      <c r="C6">
        <f>IF(ISNA(VLOOKUP($A6,Councils!$B$6:$AE$874,4,0)),0,VLOOKUP($A6,Councils!$B$6:$AE$874,4,0))</f>
        <v>85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2433</v>
      </c>
      <c r="B3" t="str">
        <f>IF(ISNA(VLOOKUP($A3,Councils!$B$6:$AE$874,3,0)),0,VLOOKUP($A3,Councils!$B$6:$AE$874,3,0))</f>
        <v>Hallettsville</v>
      </c>
      <c r="C3">
        <f>IF(ISNA(VLOOKUP($A3,Councils!$B$6:$AE$874,4,0)),0,VLOOKUP($A3,Councils!$B$6:$AE$874,4,0))</f>
        <v>600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IF(ISNA(VLOOKUP($A4,Councils!$B$6:$AE$874,3,0)),0,VLOOKUP($A4,Councils!$B$6:$AE$874,3,0))</f>
        <v>Shiner</v>
      </c>
      <c r="C4">
        <f>IF(ISNA(VLOOKUP($A4,Councils!$B$6:$AE$874,4,0)),0,VLOOKUP($A4,Councils!$B$6:$AE$874,4,0))</f>
        <v>274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IF(ISNA(VLOOKUP($A5,Councils!$B$6:$AE$874,3,0)),0,VLOOKUP($A5,Councils!$B$6:$AE$874,3,0))</f>
        <v>Moulton</v>
      </c>
      <c r="C5">
        <f>IF(ISNA(VLOOKUP($A5,Councils!$B$6:$AE$874,4,0)),0,VLOOKUP($A5,Councils!$B$6:$AE$874,4,0))</f>
        <v>144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IF(ISNA(VLOOKUP($A6,Councils!$B$6:$AE$874,3,0)),0,VLOOKUP($A6,Councils!$B$6:$AE$874,3,0))</f>
        <v>Flatonia</v>
      </c>
      <c r="C6">
        <f>IF(ISNA(VLOOKUP($A6,Councils!$B$6:$AE$874,4,0)),0,VLOOKUP($A6,Councils!$B$6:$AE$874,4,0))</f>
        <v>143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7" sqref="C7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614</v>
      </c>
      <c r="B1" s="196" t="s">
        <v>916</v>
      </c>
      <c r="C1" s="203" t="s">
        <v>918</v>
      </c>
      <c r="D1" s="203" t="s">
        <v>1119</v>
      </c>
    </row>
    <row r="2" spans="1:4" ht="15" customHeight="1">
      <c r="A2" s="198" t="s">
        <v>59</v>
      </c>
      <c r="B2" s="198" t="s">
        <v>897</v>
      </c>
      <c r="C2" s="360" t="s">
        <v>1173</v>
      </c>
      <c r="D2" s="353" t="s">
        <v>1175</v>
      </c>
    </row>
    <row r="3" spans="1:4" ht="15" customHeight="1">
      <c r="A3" s="198" t="s">
        <v>40</v>
      </c>
      <c r="B3" s="198" t="s">
        <v>897</v>
      </c>
      <c r="C3" s="377" t="s">
        <v>1516</v>
      </c>
      <c r="D3" s="353" t="s">
        <v>1517</v>
      </c>
    </row>
    <row r="4" spans="1:4" ht="15" customHeight="1">
      <c r="A4" s="198" t="s">
        <v>37</v>
      </c>
      <c r="B4" s="198" t="s">
        <v>897</v>
      </c>
      <c r="C4" s="372" t="s">
        <v>1502</v>
      </c>
      <c r="D4" s="353" t="s">
        <v>1209</v>
      </c>
    </row>
    <row r="5" spans="1:4" ht="15" customHeight="1">
      <c r="A5" s="198" t="s">
        <v>66</v>
      </c>
      <c r="B5" s="198" t="s">
        <v>897</v>
      </c>
      <c r="C5" s="360" t="s">
        <v>1176</v>
      </c>
      <c r="D5" s="353" t="s">
        <v>1109</v>
      </c>
    </row>
    <row r="6" spans="1:4" ht="15" customHeight="1">
      <c r="A6" s="198" t="s">
        <v>43</v>
      </c>
      <c r="B6" s="198" t="s">
        <v>897</v>
      </c>
      <c r="C6" s="379" t="s">
        <v>1518</v>
      </c>
      <c r="D6" s="353" t="s">
        <v>1149</v>
      </c>
    </row>
    <row r="7" spans="1:4" ht="15" customHeight="1">
      <c r="A7" s="198" t="s">
        <v>31</v>
      </c>
      <c r="B7" s="198" t="s">
        <v>897</v>
      </c>
      <c r="C7" s="339" t="s">
        <v>1054</v>
      </c>
      <c r="D7" s="353" t="s">
        <v>1087</v>
      </c>
    </row>
    <row r="8" spans="1:4" ht="15" customHeight="1">
      <c r="A8" s="198" t="s">
        <v>23</v>
      </c>
      <c r="B8" s="198" t="s">
        <v>897</v>
      </c>
      <c r="C8" s="360" t="s">
        <v>1177</v>
      </c>
      <c r="D8" s="353" t="s">
        <v>1160</v>
      </c>
    </row>
    <row r="9" spans="1:4" ht="15" customHeight="1">
      <c r="A9" s="198" t="s">
        <v>141</v>
      </c>
      <c r="B9" s="198" t="s">
        <v>897</v>
      </c>
      <c r="C9" s="360" t="s">
        <v>1178</v>
      </c>
      <c r="D9" s="353" t="s">
        <v>1179</v>
      </c>
    </row>
    <row r="10" spans="1:4" ht="15" customHeight="1">
      <c r="A10" s="198" t="s">
        <v>616</v>
      </c>
      <c r="B10" s="198" t="s">
        <v>897</v>
      </c>
      <c r="C10" s="360" t="s">
        <v>1180</v>
      </c>
      <c r="D10" s="353" t="s">
        <v>1079</v>
      </c>
    </row>
    <row r="11" spans="1:4" ht="15" customHeight="1">
      <c r="A11" s="198" t="s">
        <v>89</v>
      </c>
      <c r="B11" s="198" t="s">
        <v>897</v>
      </c>
      <c r="C11" s="307" t="s">
        <v>997</v>
      </c>
      <c r="D11" s="353" t="s">
        <v>1154</v>
      </c>
    </row>
    <row r="12" spans="1:4" ht="15" customHeight="1">
      <c r="A12" s="198" t="s">
        <v>148</v>
      </c>
      <c r="B12" s="198" t="s">
        <v>897</v>
      </c>
      <c r="C12" s="204" t="s">
        <v>917</v>
      </c>
      <c r="D12" s="353" t="s">
        <v>1164</v>
      </c>
    </row>
    <row r="13" spans="1:4" ht="15" customHeight="1">
      <c r="A13" s="198" t="s">
        <v>84</v>
      </c>
      <c r="B13" s="198" t="s">
        <v>897</v>
      </c>
      <c r="C13" s="339" t="s">
        <v>1055</v>
      </c>
      <c r="D13" s="353" t="s">
        <v>1163</v>
      </c>
    </row>
    <row r="14" spans="1:4" ht="15" customHeight="1">
      <c r="A14" s="198" t="s">
        <v>27</v>
      </c>
      <c r="B14" s="198" t="s">
        <v>897</v>
      </c>
      <c r="C14" s="360" t="s">
        <v>1181</v>
      </c>
      <c r="D14" s="353" t="s">
        <v>1182</v>
      </c>
    </row>
    <row r="15" spans="1:4" ht="15" customHeight="1">
      <c r="A15" s="198" t="s">
        <v>64</v>
      </c>
      <c r="B15" s="198" t="s">
        <v>897</v>
      </c>
      <c r="C15" s="352" t="s">
        <v>1161</v>
      </c>
      <c r="D15" s="353" t="s">
        <v>1089</v>
      </c>
    </row>
    <row r="16" spans="1:4">
      <c r="A16" s="198" t="s">
        <v>51</v>
      </c>
      <c r="B16" s="198" t="s">
        <v>897</v>
      </c>
      <c r="C16" s="307" t="s">
        <v>1017</v>
      </c>
      <c r="D16" s="353" t="s">
        <v>1162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1582</v>
      </c>
      <c r="B3" t="str">
        <f>IF(ISNA(VLOOKUP($A3,Councils!$B$6:$AE$874,3,0)),0,VLOOKUP($A3,Councils!$B$6:$AE$874,3,0))</f>
        <v>Yoakum</v>
      </c>
      <c r="C3">
        <f>IF(ISNA(VLOOKUP($A3,Councils!$B$6:$AE$874,4,0)),0,VLOOKUP($A3,Councils!$B$6:$AE$874,4,0))</f>
        <v>282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IF(ISNA(VLOOKUP($A4,Councils!$B$6:$AE$874,3,0)),0,VLOOKUP($A4,Councils!$B$6:$AE$874,3,0))</f>
        <v>Cuero</v>
      </c>
      <c r="C4">
        <f>IF(ISNA(VLOOKUP($A4,Councils!$B$6:$AE$874,4,0)),0,VLOOKUP($A4,Councils!$B$6:$AE$874,4,0))</f>
        <v>92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IF(ISNA(VLOOKUP($A5,Councils!$B$6:$AE$874,3,0)),0,VLOOKUP($A5,Councils!$B$6:$AE$874,3,0))</f>
        <v>Yorktown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IF(ISNA(VLOOKUP($A6,Councils!$B$6:$AE$874,3,0)),0,VLOOKUP($A6,Councils!$B$6:$AE$874,3,0))</f>
        <v>Meyersville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1329</v>
      </c>
      <c r="B3" t="str">
        <f>IF(ISNA(VLOOKUP($A3,Councils!$B$6:$AE$874,3,0)),0,VLOOKUP($A3,Councils!$B$6:$AE$874,3,0))</f>
        <v>Victoria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0.13333333333333333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IF(ISNA(VLOOKUP($A4,Councils!$B$6:$AE$874,3,0)),0,VLOOKUP($A4,Councils!$B$6:$AE$874,3,0))</f>
        <v>Goliad</v>
      </c>
      <c r="C4">
        <f>IF(ISNA(VLOOKUP($A4,Councils!$B$6:$AE$874,4,0)),0,VLOOKUP($A4,Councils!$B$6:$AE$874,4,0))</f>
        <v>93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IF(ISNA(VLOOKUP($A5,Councils!$B$6:$AE$874,3,0)),0,VLOOKUP($A5,Councils!$B$6:$AE$874,3,0))</f>
        <v>Victoria</v>
      </c>
      <c r="C5">
        <f>IF(ISNA(VLOOKUP($A5,Councils!$B$6:$AE$874,4,0)),0,VLOOKUP($A5,Councils!$B$6:$AE$874,4,0))</f>
        <v>109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IF(ISNA(VLOOKUP($A6,Councils!$B$6:$AE$874,3,0)),0,VLOOKUP($A6,Councils!$B$6:$AE$874,3,0))</f>
        <v>Victoria</v>
      </c>
      <c r="C6">
        <f>IF(ISNA(VLOOKUP($A6,Councils!$B$6:$AE$874,4,0)),0,VLOOKUP($A6,Councils!$B$6:$AE$874,4,0))</f>
        <v>470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0.46666666666666667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IF(ISNA(VLOOKUP($A7,Councils!$B$6:$AE$874,3,0)),0,VLOOKUP($A7,Councils!$B$6:$AE$874,3,0))</f>
        <v>Bloomington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2654</v>
      </c>
      <c r="B3" t="str">
        <f>IF(ISNA(VLOOKUP($A3,Councils!$B$6:$AE$874,3,0)),0,VLOOKUP($A3,Councils!$B$6:$AE$874,3,0))</f>
        <v>Nazareth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IF(ISNA(VLOOKUP($A4,Councils!$B$6:$AE$874,3,0)),0,VLOOKUP($A4,Councils!$B$6:$AE$874,3,0))</f>
        <v>Hereford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1.6666666666666667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IF(ISNA(VLOOKUP($A5,Councils!$B$6:$AE$874,3,0)),0,VLOOKUP($A5,Councils!$B$6:$AE$874,3,0))</f>
        <v>Umbarger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IF(ISNA(VLOOKUP($A6,Councils!$B$6:$AE$874,3,0)),0,VLOOKUP($A6,Councils!$B$6:$AE$874,3,0))</f>
        <v>Bovina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IF(ISNA(VLOOKUP($A7,Councils!$B$6:$AE$874,3,0)),0,VLOOKUP($A7,Councils!$B$6:$AE$874,3,0))</f>
        <v>Canyon</v>
      </c>
      <c r="C7">
        <f>IF(ISNA(VLOOKUP($A7,Councils!$B$6:$AE$874,4,0)),0,VLOOKUP($A7,Councils!$B$6:$AE$874,4,0))</f>
        <v>143</v>
      </c>
      <c r="D7">
        <f>IF(ISNA(VLOOKUP($A7,Councils!$B$6:$AE$874,5,0)),0,VLOOKUP($A7,Councils!$B$6:$AE$874,5,0))</f>
        <v>8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 t="shared" ref="K7:K9" si="0">IFERROR(J7/D7,0)</f>
        <v>0.25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IF(ISNA(VLOOKUP($A8,Councils!$B$6:$AE$874,3,0)),0,VLOOKUP($A8,Councils!$B$6:$AE$874,3,0))</f>
        <v>Hereford</v>
      </c>
      <c r="C8">
        <f>IF(ISNA(VLOOKUP($A8,Councils!$B$6:$AE$874,4,0)),0,VLOOKUP($A8,Councils!$B$6:$AE$874,4,0))</f>
        <v>40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2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2</v>
      </c>
      <c r="K8" s="63">
        <f t="shared" si="0"/>
        <v>0.4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1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1</v>
      </c>
      <c r="Q8">
        <f>IF(ISNA(VLOOKUP($A8,Councils!$B$6:$AE$874,18,0)),0,VLOOKUP($A8,Councils!$B$6:$AE$874,18,0))</f>
        <v>1</v>
      </c>
      <c r="R8">
        <f>IF(ISNA(VLOOKUP($A8,Councils!$B$6:$AE$874,19,0)),0,VLOOKUP($A8,Councils!$B$6:$AE$874,19,0))</f>
        <v>1</v>
      </c>
      <c r="S8">
        <f>IF(ISNA(VLOOKUP($A8,Councils!$B$6:$AE$874,20,0)),0,VLOOKUP($A8,Councils!$B$6:$AE$874,20,0))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IF(ISNA(VLOOKUP($A9,Councils!$B$6:$AE$874,3,0)),0,VLOOKUP($A9,Councils!$B$6:$AE$874,3,0))</f>
        <v>Tulia</v>
      </c>
      <c r="C9">
        <f>IF(ISNA(VLOOKUP($A9,Councils!$B$6:$AE$874,4,0)),0,VLOOKUP($A9,Councils!$B$6:$AE$874,4,0))</f>
        <v>34</v>
      </c>
      <c r="D9">
        <f>IF(ISNA(VLOOKUP($A9,Councils!$B$6:$AE$874,5,0)),0,VLOOKUP($A9,Councils!$B$6:$AE$874,5,0))</f>
        <v>5</v>
      </c>
      <c r="E9">
        <f>IF(ISNA(VLOOKUP($A9,Councils!$B$6:$AE$874,6,0)),0,VLOOKUP($A9,Councils!$B$6:$AE$874,6,0))</f>
        <v>0</v>
      </c>
      <c r="F9">
        <f>IF(ISNA(VLOOKUP($A9,Councils!$B$6:$AE$874,7,0)),0,VLOOKUP($A9,Councils!$B$6:$AE$874,7,0))</f>
        <v>0</v>
      </c>
      <c r="G9">
        <f>IF(ISNA(VLOOKUP($A9,Councils!$B$6:$AE$81048,0)),0,VLOOKUP($A9,Councils!$B$6:$AE$874,8,0))</f>
        <v>0</v>
      </c>
      <c r="H9">
        <f>IF(ISNA(VLOOKUP($A9,Councils!$B$6:$AE$874,9,0)),0,VLOOKUP($A9,Councils!$B$6:$AE$874,9,0))</f>
        <v>1</v>
      </c>
      <c r="I9">
        <f>IF(ISNA(VLOOKUP($A9,Councils!$B$6:$AE$874,10,0)),0,VLOOKUP($A9,Councils!$B$6:$AE$874,10,0))</f>
        <v>0</v>
      </c>
      <c r="J9">
        <f>IF(ISNA(VLOOKUP($A9,Councils!$B$6:$AE$874,11,0)),0,VLOOKUP($A9,Councils!$B$6:$AE$874,11,0))</f>
        <v>1</v>
      </c>
      <c r="K9" s="63">
        <f t="shared" si="0"/>
        <v>0.2</v>
      </c>
      <c r="M9">
        <f>IF(ISNA(VLOOKUP($A9,Councils!$B$6:$AE$874,14,0)),0,VLOOKUP($A9,Councils!$B$6:$AE$874,14,0))</f>
        <v>0</v>
      </c>
      <c r="N9">
        <f>IF(ISNA(VLOOKUP($A9,Councils!$B$6:$AE$874,15,0)),0,VLOOKUP($A9,Councils!$B$6:$AE$874,15,0))</f>
        <v>0</v>
      </c>
      <c r="O9">
        <f>IF(ISNA(VLOOKUP($A9,Councils!$B$6:$AE$874,16,0)),0,VLOOKUP($A9,Councils!$B$6:$AE$874,16,0))</f>
        <v>0</v>
      </c>
      <c r="P9">
        <f>IF(ISNA(VLOOKUP($A9,Councils!$B$6:$AE$874,17,0)),0,VLOOKUP($A9,Councils!$B$6:$AE$874,17,0))</f>
        <v>0</v>
      </c>
      <c r="Q9">
        <f>IF(ISNA(VLOOKUP($A9,Councils!$B$6:$AE$874,18,0)),0,VLOOKUP($A9,Councils!$B$6:$AE$874,18,0))</f>
        <v>0</v>
      </c>
      <c r="R9">
        <f>IF(ISNA(VLOOKUP($A9,Councils!$B$6:$AE$874,19,0)),0,VLOOKUP($A9,Councils!$B$6:$AE$874,19,0))</f>
        <v>0</v>
      </c>
      <c r="S9">
        <f>IF(ISNA(VLOOKUP($A9,Councils!$B$6:$AE$874,20,0)),0,VLOOKUP($A9,Councils!$B$6:$AE$874,20,0))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3558</v>
      </c>
      <c r="B3" t="str">
        <f>IF(ISNA(VLOOKUP($A3,Councils!$B$6:$AE$874,3,0)),0,VLOOKUP($A3,Councils!$B$6:$AE$874,3,0))</f>
        <v>Borger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IF(ISNA(VLOOKUP($A4,Councils!$B$6:$AE$874,3,0)),0,VLOOKUP($A4,Councils!$B$6:$AE$874,3,0))</f>
        <v>Canadian</v>
      </c>
      <c r="C4">
        <f>IF(ISNA(VLOOKUP($A4,Councils!$B$6:$AE$874,4,0)),0,VLOOKUP($A4,Councils!$B$6:$AE$874,4,0))</f>
        <v>18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IF(ISNA(VLOOKUP($A5,Councils!$B$6:$AE$874,3,0)),0,VLOOKUP($A5,Councils!$B$6:$AE$874,3,0))</f>
        <v>Childress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2776</v>
      </c>
      <c r="B3" t="str">
        <f>IF(ISNA(VLOOKUP($A3,Councils!$B$6:$AE$874,3,0)),0,VLOOKUP($A3,Councils!$B$6:$AE$874,3,0))</f>
        <v>Dalhart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IF(ISNA(VLOOKUP($A4,Councils!$B$6:$AE$874,3,0)),0,VLOOKUP($A4,Councils!$B$6:$AE$874,3,0))</f>
        <v>Dumas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0.42857142857142855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IF(ISNA(VLOOKUP($A5,Councils!$B$6:$AE$874,3,0)),0,VLOOKUP($A5,Councils!$B$6:$AE$874,3,0))</f>
        <v>Spearman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1450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 t="shared" ref="K3" si="0">IFERROR(J3/D3,0)</f>
        <v>0.83333333333333337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155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 t="shared" ref="K4" si="2"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IF(ISNA(VLOOKUP($A7,Councils!$B$6:$AE$874,3,0)),0,VLOOKUP($A7,Councils!$B$6:$AE$874,3,0))</f>
        <v>Amarillo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2767</v>
      </c>
      <c r="B3" t="str">
        <f>IF(ISNA(VLOOKUP($A3,Councils!$B$6:$AE$874,3,0)),0,VLOOKUP($A3,Councils!$B$6:$AE$874,3,0))</f>
        <v>Pampa</v>
      </c>
      <c r="C3">
        <f>IF(ISNA(VLOOKUP($A3,Councils!$B$6:$AE$874,4,0)),0,VLOOKUP($A3,Councils!$B$6:$AE$874,4,0))</f>
        <v>81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IF(ISNA(VLOOKUP($A4,Councils!$B$6:$AE$874,3,0)),0,VLOOKUP($A4,Councils!$B$6:$AE$874,3,0))</f>
        <v>Perryton</v>
      </c>
      <c r="C4">
        <f>IF(ISNA(VLOOKUP($A4,Councils!$B$6:$AE$874,4,0)),0,VLOOKUP($A4,Councils!$B$6:$AE$874,4,0))</f>
        <v>81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4635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110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10040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6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IF(ISNA(VLOOKUP($A4,Councils!$B$6:$AE$874,3,0)),0,VLOOKUP($A4,Councils!$B$6:$AE$874,3,0))</f>
        <v>Los Fresnos</v>
      </c>
      <c r="C4">
        <f>IF(ISNA(VLOOKUP($A4,Councils!$B$6:$AE$874,4,0)),0,VLOOKUP($A4,Councils!$B$6:$AE$874,4,0))</f>
        <v>64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52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8298</v>
      </c>
      <c r="B3" t="str">
        <f>IF(ISNA(VLOOKUP($A3,Councils!$B$6:$AE$874,3,0)),0,VLOOKUP($A3,Councils!$B$6:$AE$874,3,0))</f>
        <v>Mcallen</v>
      </c>
      <c r="C3">
        <f>IF(ISNA(VLOOKUP($A3,Councils!$B$6:$AE$874,4,0)),0,VLOOKUP($A3,Councils!$B$6:$AE$874,4,0))</f>
        <v>151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143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IF(ISNA(VLOOKUP($A5,Councils!$B$6:$AE$874,3,0)),0,VLOOKUP($A5,Councils!$B$6:$AE$874,3,0))</f>
        <v>Mc Allen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IF(ISNA(VLOOKUP($A6,Councils!$B$6:$AE$874,3,0)),0,VLOOKUP($A6,Councils!$B$6:$AE$874,3,0))</f>
        <v>Mcallen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0.14285714285714285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21"/>
  <sheetViews>
    <sheetView workbookViewId="0">
      <selection activeCell="A2" sqref="A2:D121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971</v>
      </c>
      <c r="B1" s="264" t="s">
        <v>972</v>
      </c>
      <c r="C1" s="264" t="s">
        <v>593</v>
      </c>
      <c r="D1" s="264" t="s">
        <v>614</v>
      </c>
      <c r="E1" s="264" t="s">
        <v>973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974</v>
      </c>
      <c r="E2" s="266" t="s">
        <v>909</v>
      </c>
    </row>
    <row r="3" spans="1:5" ht="15.95" customHeight="1">
      <c r="A3" s="266">
        <v>1651</v>
      </c>
      <c r="B3" s="267" t="s">
        <v>69</v>
      </c>
      <c r="C3" s="266">
        <v>178</v>
      </c>
      <c r="D3" s="267" t="s">
        <v>976</v>
      </c>
      <c r="E3" s="266" t="s">
        <v>909</v>
      </c>
    </row>
    <row r="4" spans="1:5" ht="15.95" customHeight="1">
      <c r="A4" s="266">
        <v>2559</v>
      </c>
      <c r="B4" s="267" t="s">
        <v>40</v>
      </c>
      <c r="C4" s="266">
        <v>162</v>
      </c>
      <c r="D4" s="267" t="s">
        <v>975</v>
      </c>
      <c r="E4" s="266" t="s">
        <v>909</v>
      </c>
    </row>
    <row r="5" spans="1:5" ht="15.95" customHeight="1">
      <c r="A5" s="266">
        <v>3460</v>
      </c>
      <c r="B5" s="267" t="s">
        <v>196</v>
      </c>
      <c r="C5" s="266">
        <v>104</v>
      </c>
      <c r="D5" s="267" t="s">
        <v>977</v>
      </c>
      <c r="E5" s="266" t="s">
        <v>909</v>
      </c>
    </row>
    <row r="6" spans="1:5" ht="15.95" customHeight="1">
      <c r="A6" s="340">
        <v>3494</v>
      </c>
      <c r="B6" s="340" t="s">
        <v>199</v>
      </c>
      <c r="C6" s="340">
        <v>176</v>
      </c>
      <c r="D6" s="340" t="s">
        <v>976</v>
      </c>
      <c r="E6" s="341" t="s">
        <v>909</v>
      </c>
    </row>
    <row r="7" spans="1:5" ht="15.95" customHeight="1">
      <c r="A7" s="266">
        <v>4329</v>
      </c>
      <c r="B7" s="267" t="s">
        <v>222</v>
      </c>
      <c r="C7" s="266">
        <v>162</v>
      </c>
      <c r="D7" s="267" t="s">
        <v>975</v>
      </c>
      <c r="E7" s="266" t="s">
        <v>909</v>
      </c>
    </row>
    <row r="8" spans="1:5" ht="15.95" customHeight="1">
      <c r="A8" s="266">
        <v>4412</v>
      </c>
      <c r="B8" s="267" t="s">
        <v>225</v>
      </c>
      <c r="C8" s="266">
        <v>241</v>
      </c>
      <c r="D8" s="267" t="s">
        <v>978</v>
      </c>
      <c r="E8" s="266" t="s">
        <v>909</v>
      </c>
    </row>
    <row r="9" spans="1:5" ht="15.95" customHeight="1">
      <c r="A9" s="266">
        <v>5053</v>
      </c>
      <c r="B9" s="267" t="s">
        <v>245</v>
      </c>
      <c r="C9" s="266">
        <v>145</v>
      </c>
      <c r="D9" s="267" t="s">
        <v>975</v>
      </c>
      <c r="E9" s="266" t="s">
        <v>909</v>
      </c>
    </row>
    <row r="10" spans="1:5" ht="15.95" customHeight="1">
      <c r="A10" s="340">
        <v>6634</v>
      </c>
      <c r="B10" s="340" t="s">
        <v>294</v>
      </c>
      <c r="C10" s="340">
        <v>226</v>
      </c>
      <c r="D10" s="340" t="s">
        <v>981</v>
      </c>
      <c r="E10" s="341" t="s">
        <v>909</v>
      </c>
    </row>
    <row r="11" spans="1:5" ht="15.95" customHeight="1">
      <c r="A11" s="266">
        <v>7038</v>
      </c>
      <c r="B11" s="267" t="s">
        <v>43</v>
      </c>
      <c r="C11" s="266">
        <v>168</v>
      </c>
      <c r="D11" s="267" t="s">
        <v>976</v>
      </c>
      <c r="E11" s="266" t="s">
        <v>909</v>
      </c>
    </row>
    <row r="12" spans="1:5" ht="15.95" customHeight="1">
      <c r="A12" s="266">
        <v>7094</v>
      </c>
      <c r="B12" s="267" t="s">
        <v>315</v>
      </c>
      <c r="C12" s="266">
        <v>241</v>
      </c>
      <c r="D12" s="267" t="s">
        <v>978</v>
      </c>
      <c r="E12" s="266" t="s">
        <v>909</v>
      </c>
    </row>
    <row r="13" spans="1:5" ht="15.95" customHeight="1">
      <c r="A13" s="266">
        <v>7185</v>
      </c>
      <c r="B13" s="267" t="s">
        <v>43</v>
      </c>
      <c r="C13" s="266">
        <v>170</v>
      </c>
      <c r="D13" s="267" t="s">
        <v>976</v>
      </c>
      <c r="E13" s="266" t="s">
        <v>909</v>
      </c>
    </row>
    <row r="14" spans="1:5" ht="15.95" customHeight="1">
      <c r="A14" s="340">
        <v>7362</v>
      </c>
      <c r="B14" s="340" t="s">
        <v>331</v>
      </c>
      <c r="C14" s="340">
        <v>174</v>
      </c>
      <c r="D14" s="340" t="s">
        <v>976</v>
      </c>
      <c r="E14" s="341" t="s">
        <v>909</v>
      </c>
    </row>
    <row r="15" spans="1:5" ht="15.95" customHeight="1">
      <c r="A15" s="266">
        <v>7468</v>
      </c>
      <c r="B15" s="267" t="s">
        <v>133</v>
      </c>
      <c r="C15" s="266">
        <v>100</v>
      </c>
      <c r="D15" s="267" t="s">
        <v>982</v>
      </c>
      <c r="E15" s="266" t="s">
        <v>909</v>
      </c>
    </row>
    <row r="16" spans="1:5" ht="15.95" customHeight="1">
      <c r="A16" s="266">
        <v>7692</v>
      </c>
      <c r="B16" s="267" t="s">
        <v>89</v>
      </c>
      <c r="C16" s="266">
        <v>237</v>
      </c>
      <c r="D16" s="267" t="s">
        <v>983</v>
      </c>
      <c r="E16" s="266" t="s">
        <v>909</v>
      </c>
    </row>
    <row r="17" spans="1:5" ht="15.95" customHeight="1">
      <c r="A17" s="266">
        <v>7713</v>
      </c>
      <c r="B17" s="267" t="s">
        <v>346</v>
      </c>
      <c r="C17" s="266">
        <v>4</v>
      </c>
      <c r="D17" s="267" t="s">
        <v>980</v>
      </c>
      <c r="E17" s="266" t="s">
        <v>909</v>
      </c>
    </row>
    <row r="18" spans="1:5" ht="15.95" customHeight="1">
      <c r="A18" s="266">
        <v>7946</v>
      </c>
      <c r="B18" s="267" t="s">
        <v>47</v>
      </c>
      <c r="C18" s="266">
        <v>123</v>
      </c>
      <c r="D18" s="267" t="s">
        <v>974</v>
      </c>
      <c r="E18" s="266" t="s">
        <v>909</v>
      </c>
    </row>
    <row r="19" spans="1:5" ht="15.95" customHeight="1">
      <c r="A19" s="266">
        <v>8223</v>
      </c>
      <c r="B19" s="267" t="s">
        <v>372</v>
      </c>
      <c r="C19" s="266">
        <v>63</v>
      </c>
      <c r="D19" s="267" t="s">
        <v>979</v>
      </c>
      <c r="E19" s="266" t="s">
        <v>909</v>
      </c>
    </row>
    <row r="20" spans="1:5" ht="15.95" customHeight="1">
      <c r="A20" s="266">
        <v>8312</v>
      </c>
      <c r="B20" s="267" t="s">
        <v>379</v>
      </c>
      <c r="C20" s="266">
        <v>235</v>
      </c>
      <c r="D20" s="267" t="s">
        <v>983</v>
      </c>
      <c r="E20" s="266" t="s">
        <v>909</v>
      </c>
    </row>
    <row r="21" spans="1:5" ht="15.95" customHeight="1">
      <c r="A21" s="266">
        <v>8374</v>
      </c>
      <c r="B21" s="267" t="s">
        <v>318</v>
      </c>
      <c r="C21" s="266">
        <v>99</v>
      </c>
      <c r="D21" s="267" t="s">
        <v>982</v>
      </c>
      <c r="E21" s="266" t="s">
        <v>909</v>
      </c>
    </row>
    <row r="22" spans="1:5" ht="15.95" customHeight="1">
      <c r="A22" s="266">
        <v>8416</v>
      </c>
      <c r="B22" s="267" t="s">
        <v>27</v>
      </c>
      <c r="C22" s="266">
        <v>61</v>
      </c>
      <c r="D22" s="267" t="s">
        <v>979</v>
      </c>
      <c r="E22" s="266" t="s">
        <v>909</v>
      </c>
    </row>
    <row r="23" spans="1:5" ht="15.95" customHeight="1">
      <c r="A23" s="266">
        <v>8594</v>
      </c>
      <c r="B23" s="267" t="s">
        <v>395</v>
      </c>
      <c r="C23" s="266">
        <v>127</v>
      </c>
      <c r="D23" s="267" t="s">
        <v>974</v>
      </c>
      <c r="E23" s="266" t="s">
        <v>909</v>
      </c>
    </row>
    <row r="24" spans="1:5" ht="15.95" customHeight="1">
      <c r="A24" s="266">
        <v>8717</v>
      </c>
      <c r="B24" s="267" t="s">
        <v>397</v>
      </c>
      <c r="C24" s="266">
        <v>174</v>
      </c>
      <c r="D24" s="267" t="s">
        <v>976</v>
      </c>
      <c r="E24" s="266" t="s">
        <v>909</v>
      </c>
    </row>
    <row r="25" spans="1:5" ht="15.95" customHeight="1">
      <c r="A25" s="266">
        <v>8769</v>
      </c>
      <c r="B25" s="267" t="s">
        <v>27</v>
      </c>
      <c r="C25" s="266">
        <v>53</v>
      </c>
      <c r="D25" s="267" t="s">
        <v>979</v>
      </c>
      <c r="E25" s="266" t="s">
        <v>909</v>
      </c>
    </row>
    <row r="26" spans="1:5" ht="15.95" customHeight="1">
      <c r="A26" s="266">
        <v>8787</v>
      </c>
      <c r="B26" s="267" t="s">
        <v>985</v>
      </c>
      <c r="C26" s="266">
        <v>104</v>
      </c>
      <c r="D26" s="267" t="s">
        <v>977</v>
      </c>
      <c r="E26" s="266" t="s">
        <v>909</v>
      </c>
    </row>
    <row r="27" spans="1:5" ht="15.95" customHeight="1">
      <c r="A27" s="266">
        <v>9067</v>
      </c>
      <c r="B27" s="267" t="s">
        <v>23</v>
      </c>
      <c r="C27" s="266">
        <v>4</v>
      </c>
      <c r="D27" s="267" t="s">
        <v>980</v>
      </c>
      <c r="E27" s="266" t="s">
        <v>909</v>
      </c>
    </row>
    <row r="28" spans="1:5" ht="15.95" customHeight="1">
      <c r="A28" s="266">
        <v>9321</v>
      </c>
      <c r="B28" s="267" t="s">
        <v>33</v>
      </c>
      <c r="C28" s="266">
        <v>64</v>
      </c>
      <c r="D28" s="267" t="s">
        <v>982</v>
      </c>
      <c r="E28" s="266" t="s">
        <v>909</v>
      </c>
    </row>
    <row r="29" spans="1:5" ht="15.95" customHeight="1">
      <c r="A29" s="340">
        <v>9600</v>
      </c>
      <c r="B29" s="340" t="s">
        <v>425</v>
      </c>
      <c r="C29" s="340">
        <v>200</v>
      </c>
      <c r="D29" s="340" t="s">
        <v>1056</v>
      </c>
      <c r="E29" s="341" t="s">
        <v>909</v>
      </c>
    </row>
    <row r="30" spans="1:5" ht="15.95" customHeight="1">
      <c r="A30" s="340">
        <v>9629</v>
      </c>
      <c r="B30" s="340" t="s">
        <v>427</v>
      </c>
      <c r="C30" s="340">
        <v>100</v>
      </c>
      <c r="D30" s="340" t="s">
        <v>982</v>
      </c>
      <c r="E30" s="341" t="s">
        <v>909</v>
      </c>
    </row>
    <row r="31" spans="1:5" ht="15.95" customHeight="1">
      <c r="A31" s="266">
        <v>9634</v>
      </c>
      <c r="B31" s="267" t="s">
        <v>428</v>
      </c>
      <c r="C31" s="266">
        <v>23</v>
      </c>
      <c r="D31" s="267" t="s">
        <v>984</v>
      </c>
      <c r="E31" s="266" t="s">
        <v>909</v>
      </c>
    </row>
    <row r="32" spans="1:5" ht="15.95" customHeight="1">
      <c r="A32" s="266">
        <v>9650</v>
      </c>
      <c r="B32" s="267" t="s">
        <v>431</v>
      </c>
      <c r="C32" s="266">
        <v>238</v>
      </c>
      <c r="D32" s="267" t="s">
        <v>983</v>
      </c>
      <c r="E32" s="266" t="s">
        <v>909</v>
      </c>
    </row>
    <row r="33" spans="1:5" ht="15.95" customHeight="1">
      <c r="A33" s="266">
        <v>9730</v>
      </c>
      <c r="B33" s="267" t="s">
        <v>27</v>
      </c>
      <c r="C33" s="266">
        <v>35</v>
      </c>
      <c r="D33" s="267" t="s">
        <v>979</v>
      </c>
      <c r="E33" s="266" t="s">
        <v>909</v>
      </c>
    </row>
    <row r="34" spans="1:5" ht="15.95" customHeight="1">
      <c r="A34" s="266">
        <v>9743</v>
      </c>
      <c r="B34" s="267" t="s">
        <v>437</v>
      </c>
      <c r="C34" s="266">
        <v>162</v>
      </c>
      <c r="D34" s="267" t="s">
        <v>975</v>
      </c>
      <c r="E34" s="266" t="s">
        <v>909</v>
      </c>
    </row>
    <row r="35" spans="1:5" ht="15.95" customHeight="1">
      <c r="A35" s="266">
        <v>10040</v>
      </c>
      <c r="B35" s="267" t="s">
        <v>66</v>
      </c>
      <c r="C35" s="266">
        <v>206</v>
      </c>
      <c r="D35" s="267" t="s">
        <v>986</v>
      </c>
      <c r="E35" s="266" t="s">
        <v>909</v>
      </c>
    </row>
    <row r="36" spans="1:5" ht="15.95" customHeight="1">
      <c r="A36" s="266">
        <v>10129</v>
      </c>
      <c r="B36" s="267" t="s">
        <v>448</v>
      </c>
      <c r="C36" s="266">
        <v>10</v>
      </c>
      <c r="D36" s="267" t="s">
        <v>980</v>
      </c>
      <c r="E36" s="266" t="s">
        <v>909</v>
      </c>
    </row>
    <row r="37" spans="1:5" ht="15.95" customHeight="1">
      <c r="A37" s="266">
        <v>10295</v>
      </c>
      <c r="B37" s="267" t="s">
        <v>27</v>
      </c>
      <c r="C37" s="266">
        <v>63</v>
      </c>
      <c r="D37" s="267" t="s">
        <v>979</v>
      </c>
      <c r="E37" s="266" t="s">
        <v>909</v>
      </c>
    </row>
    <row r="38" spans="1:5" ht="15.95" customHeight="1">
      <c r="A38" s="266">
        <v>10309</v>
      </c>
      <c r="B38" s="267" t="s">
        <v>458</v>
      </c>
      <c r="C38" s="266">
        <v>148</v>
      </c>
      <c r="D38" s="267" t="s">
        <v>975</v>
      </c>
      <c r="E38" s="266" t="s">
        <v>909</v>
      </c>
    </row>
    <row r="39" spans="1:5" ht="15.95" customHeight="1">
      <c r="A39" s="266">
        <v>10372</v>
      </c>
      <c r="B39" s="267" t="s">
        <v>459</v>
      </c>
      <c r="C39" s="266">
        <v>206</v>
      </c>
      <c r="D39" s="267" t="s">
        <v>986</v>
      </c>
      <c r="E39" s="266" t="s">
        <v>909</v>
      </c>
    </row>
    <row r="40" spans="1:5" ht="15.95" customHeight="1">
      <c r="A40" s="266">
        <v>10391</v>
      </c>
      <c r="B40" s="267" t="s">
        <v>55</v>
      </c>
      <c r="C40" s="266">
        <v>162</v>
      </c>
      <c r="D40" s="267" t="s">
        <v>975</v>
      </c>
      <c r="E40" s="266" t="s">
        <v>909</v>
      </c>
    </row>
    <row r="41" spans="1:5" ht="15.95" customHeight="1">
      <c r="A41" s="266">
        <v>10403</v>
      </c>
      <c r="B41" s="267" t="s">
        <v>146</v>
      </c>
      <c r="C41" s="266">
        <v>176</v>
      </c>
      <c r="D41" s="267" t="s">
        <v>976</v>
      </c>
      <c r="E41" s="266" t="s">
        <v>909</v>
      </c>
    </row>
    <row r="42" spans="1:5" ht="15.95" customHeight="1">
      <c r="A42" s="266">
        <v>10405</v>
      </c>
      <c r="B42" s="267" t="s">
        <v>464</v>
      </c>
      <c r="C42" s="266">
        <v>127</v>
      </c>
      <c r="D42" s="267" t="s">
        <v>974</v>
      </c>
      <c r="E42" s="266" t="s">
        <v>909</v>
      </c>
    </row>
    <row r="43" spans="1:5" ht="15.95" customHeight="1">
      <c r="A43" s="266">
        <v>10591</v>
      </c>
      <c r="B43" s="267" t="s">
        <v>33</v>
      </c>
      <c r="C43" s="266">
        <v>64</v>
      </c>
      <c r="D43" s="267" t="s">
        <v>982</v>
      </c>
      <c r="E43" s="266" t="s">
        <v>909</v>
      </c>
    </row>
    <row r="44" spans="1:5" ht="15.95" customHeight="1">
      <c r="A44" s="266">
        <v>10600</v>
      </c>
      <c r="B44" s="267" t="s">
        <v>265</v>
      </c>
      <c r="C44" s="266">
        <v>219</v>
      </c>
      <c r="D44" s="267" t="s">
        <v>986</v>
      </c>
      <c r="E44" s="266" t="s">
        <v>909</v>
      </c>
    </row>
    <row r="45" spans="1:5" ht="15.95" customHeight="1">
      <c r="A45" s="266">
        <v>10750</v>
      </c>
      <c r="B45" s="267" t="s">
        <v>152</v>
      </c>
      <c r="C45" s="266">
        <v>223</v>
      </c>
      <c r="D45" s="267" t="s">
        <v>981</v>
      </c>
      <c r="E45" s="266" t="s">
        <v>909</v>
      </c>
    </row>
    <row r="46" spans="1:5" ht="15.95" customHeight="1">
      <c r="A46" s="266">
        <v>10764</v>
      </c>
      <c r="B46" s="267" t="s">
        <v>480</v>
      </c>
      <c r="C46" s="266">
        <v>174</v>
      </c>
      <c r="D46" s="267" t="s">
        <v>976</v>
      </c>
      <c r="E46" s="266" t="s">
        <v>909</v>
      </c>
    </row>
    <row r="47" spans="1:5" ht="15.95" customHeight="1">
      <c r="A47" s="266">
        <v>10790</v>
      </c>
      <c r="B47" s="267" t="s">
        <v>337</v>
      </c>
      <c r="C47" s="266">
        <v>139</v>
      </c>
      <c r="D47" s="267" t="s">
        <v>1513</v>
      </c>
      <c r="E47" s="266" t="s">
        <v>909</v>
      </c>
    </row>
    <row r="48" spans="1:5" ht="15.95" customHeight="1">
      <c r="A48" s="266">
        <v>10816</v>
      </c>
      <c r="B48" s="267" t="s">
        <v>481</v>
      </c>
      <c r="C48" s="266">
        <v>17</v>
      </c>
      <c r="D48" s="267" t="s">
        <v>984</v>
      </c>
      <c r="E48" s="266" t="s">
        <v>909</v>
      </c>
    </row>
    <row r="49" spans="1:5" ht="15.95" customHeight="1">
      <c r="A49" s="266">
        <v>10997</v>
      </c>
      <c r="B49" s="267" t="s">
        <v>23</v>
      </c>
      <c r="C49" s="266">
        <v>3</v>
      </c>
      <c r="D49" s="267" t="s">
        <v>980</v>
      </c>
      <c r="E49" s="266" t="s">
        <v>909</v>
      </c>
    </row>
    <row r="50" spans="1:5" ht="15.95" customHeight="1">
      <c r="A50" s="340">
        <v>11121</v>
      </c>
      <c r="B50" s="340" t="s">
        <v>490</v>
      </c>
      <c r="C50" s="340">
        <v>178</v>
      </c>
      <c r="D50" s="340" t="s">
        <v>976</v>
      </c>
      <c r="E50" s="341" t="s">
        <v>909</v>
      </c>
    </row>
    <row r="51" spans="1:5" ht="15.95" customHeight="1">
      <c r="A51" s="266">
        <v>11230</v>
      </c>
      <c r="B51" s="267" t="s">
        <v>492</v>
      </c>
      <c r="C51" s="266">
        <v>141</v>
      </c>
      <c r="D51" s="267" t="s">
        <v>975</v>
      </c>
      <c r="E51" s="266" t="s">
        <v>909</v>
      </c>
    </row>
    <row r="52" spans="1:5" ht="15.95" customHeight="1">
      <c r="A52" s="266">
        <v>11344</v>
      </c>
      <c r="B52" s="267" t="s">
        <v>496</v>
      </c>
      <c r="C52" s="266">
        <v>10</v>
      </c>
      <c r="D52" s="267" t="s">
        <v>980</v>
      </c>
      <c r="E52" s="266" t="s">
        <v>909</v>
      </c>
    </row>
    <row r="53" spans="1:5" ht="15.95" customHeight="1">
      <c r="A53" s="266">
        <v>11420</v>
      </c>
      <c r="B53" s="267" t="s">
        <v>499</v>
      </c>
      <c r="C53" s="266">
        <v>171</v>
      </c>
      <c r="D53" s="267" t="s">
        <v>976</v>
      </c>
      <c r="E53" s="266" t="s">
        <v>909</v>
      </c>
    </row>
    <row r="54" spans="1:5" ht="15.95" customHeight="1">
      <c r="A54" s="266">
        <v>11567</v>
      </c>
      <c r="B54" s="267" t="s">
        <v>43</v>
      </c>
      <c r="C54" s="266">
        <v>177</v>
      </c>
      <c r="D54" s="267" t="s">
        <v>976</v>
      </c>
      <c r="E54" s="266" t="s">
        <v>909</v>
      </c>
    </row>
    <row r="55" spans="1:5" ht="15.95" customHeight="1">
      <c r="A55" s="266">
        <v>11662</v>
      </c>
      <c r="B55" s="267" t="s">
        <v>508</v>
      </c>
      <c r="C55" s="266">
        <v>77</v>
      </c>
      <c r="D55" s="267" t="s">
        <v>982</v>
      </c>
      <c r="E55" s="266" t="s">
        <v>909</v>
      </c>
    </row>
    <row r="56" spans="1:5" ht="15.95" customHeight="1">
      <c r="A56" s="266">
        <v>11771</v>
      </c>
      <c r="B56" s="267" t="s">
        <v>259</v>
      </c>
      <c r="C56" s="266">
        <v>105</v>
      </c>
      <c r="D56" s="267" t="s">
        <v>977</v>
      </c>
      <c r="E56" s="266" t="s">
        <v>909</v>
      </c>
    </row>
    <row r="57" spans="1:5" ht="15.95" customHeight="1">
      <c r="A57" s="266">
        <v>11869</v>
      </c>
      <c r="B57" s="267" t="s">
        <v>517</v>
      </c>
      <c r="C57" s="266">
        <v>124</v>
      </c>
      <c r="D57" s="267" t="s">
        <v>974</v>
      </c>
      <c r="E57" s="266" t="s">
        <v>909</v>
      </c>
    </row>
    <row r="58" spans="1:5" ht="15.95" customHeight="1">
      <c r="A58" s="266">
        <v>12034</v>
      </c>
      <c r="B58" s="267" t="s">
        <v>66</v>
      </c>
      <c r="C58" s="266">
        <v>206</v>
      </c>
      <c r="D58" s="267" t="s">
        <v>986</v>
      </c>
      <c r="E58" s="266" t="s">
        <v>909</v>
      </c>
    </row>
    <row r="59" spans="1:5" ht="15.95" customHeight="1">
      <c r="A59" s="266">
        <v>12081</v>
      </c>
      <c r="B59" s="267" t="s">
        <v>43</v>
      </c>
      <c r="C59" s="266">
        <v>169</v>
      </c>
      <c r="D59" s="267" t="s">
        <v>976</v>
      </c>
      <c r="E59" s="266" t="s">
        <v>909</v>
      </c>
    </row>
    <row r="60" spans="1:5" ht="15.95" customHeight="1">
      <c r="A60" s="266">
        <v>12135</v>
      </c>
      <c r="B60" s="267" t="s">
        <v>526</v>
      </c>
      <c r="C60" s="266">
        <v>218</v>
      </c>
      <c r="D60" s="267" t="s">
        <v>986</v>
      </c>
      <c r="E60" s="266" t="s">
        <v>909</v>
      </c>
    </row>
    <row r="61" spans="1:5" ht="15.95" customHeight="1">
      <c r="A61" s="266">
        <v>12234</v>
      </c>
      <c r="B61" s="267" t="s">
        <v>987</v>
      </c>
      <c r="C61" s="266">
        <v>218</v>
      </c>
      <c r="D61" s="267" t="s">
        <v>986</v>
      </c>
      <c r="E61" s="266" t="s">
        <v>909</v>
      </c>
    </row>
    <row r="62" spans="1:5" ht="15.95" customHeight="1">
      <c r="A62" s="266">
        <v>12253</v>
      </c>
      <c r="B62" s="267" t="s">
        <v>529</v>
      </c>
      <c r="C62" s="266">
        <v>131</v>
      </c>
      <c r="D62" s="267" t="s">
        <v>1513</v>
      </c>
      <c r="E62" s="266" t="s">
        <v>909</v>
      </c>
    </row>
    <row r="63" spans="1:5" ht="15.95" customHeight="1">
      <c r="A63" s="340">
        <v>12367</v>
      </c>
      <c r="B63" s="340" t="s">
        <v>534</v>
      </c>
      <c r="C63" s="340">
        <v>37</v>
      </c>
      <c r="D63" s="340" t="s">
        <v>979</v>
      </c>
      <c r="E63" s="341" t="s">
        <v>909</v>
      </c>
    </row>
    <row r="64" spans="1:5" ht="15.95" customHeight="1">
      <c r="A64" s="266">
        <v>12474</v>
      </c>
      <c r="B64" s="267" t="s">
        <v>33</v>
      </c>
      <c r="C64" s="266">
        <v>97</v>
      </c>
      <c r="D64" s="267" t="s">
        <v>982</v>
      </c>
      <c r="E64" s="266" t="s">
        <v>909</v>
      </c>
    </row>
    <row r="65" spans="1:5" ht="15.95" customHeight="1">
      <c r="A65" s="266">
        <v>12475</v>
      </c>
      <c r="B65" s="267" t="s">
        <v>33</v>
      </c>
      <c r="C65" s="266">
        <v>88</v>
      </c>
      <c r="D65" s="267" t="s">
        <v>982</v>
      </c>
      <c r="E65" s="266" t="s">
        <v>909</v>
      </c>
    </row>
    <row r="66" spans="1:5" ht="15.95" customHeight="1">
      <c r="A66" s="266">
        <v>12500</v>
      </c>
      <c r="B66" s="267" t="s">
        <v>29</v>
      </c>
      <c r="C66" s="266">
        <v>72</v>
      </c>
      <c r="D66" s="267" t="s">
        <v>982</v>
      </c>
      <c r="E66" s="266" t="s">
        <v>909</v>
      </c>
    </row>
    <row r="67" spans="1:5" ht="15.95" customHeight="1">
      <c r="A67" s="266">
        <v>12552</v>
      </c>
      <c r="B67" s="267" t="s">
        <v>540</v>
      </c>
      <c r="C67" s="266">
        <v>219</v>
      </c>
      <c r="D67" s="267" t="s">
        <v>986</v>
      </c>
      <c r="E67" s="266" t="s">
        <v>909</v>
      </c>
    </row>
    <row r="68" spans="1:5" ht="15.95" customHeight="1">
      <c r="A68" s="266">
        <v>12575</v>
      </c>
      <c r="B68" s="267" t="s">
        <v>141</v>
      </c>
      <c r="C68" s="266">
        <v>25</v>
      </c>
      <c r="D68" s="267" t="s">
        <v>984</v>
      </c>
      <c r="E68" s="266" t="s">
        <v>909</v>
      </c>
    </row>
    <row r="69" spans="1:5" ht="15.95" customHeight="1">
      <c r="A69" s="266">
        <v>12602</v>
      </c>
      <c r="B69" s="267" t="s">
        <v>33</v>
      </c>
      <c r="C69" s="266">
        <v>97</v>
      </c>
      <c r="D69" s="267" t="s">
        <v>982</v>
      </c>
      <c r="E69" s="266" t="s">
        <v>909</v>
      </c>
    </row>
    <row r="70" spans="1:5" ht="15.95" customHeight="1">
      <c r="A70" s="266">
        <v>12776</v>
      </c>
      <c r="B70" s="267" t="s">
        <v>441</v>
      </c>
      <c r="C70" s="266">
        <v>219</v>
      </c>
      <c r="D70" s="267" t="s">
        <v>986</v>
      </c>
      <c r="E70" s="266" t="s">
        <v>909</v>
      </c>
    </row>
    <row r="71" spans="1:5" ht="15.95" customHeight="1">
      <c r="A71" s="266">
        <v>12789</v>
      </c>
      <c r="B71" s="267" t="s">
        <v>987</v>
      </c>
      <c r="C71" s="266">
        <v>219</v>
      </c>
      <c r="D71" s="267" t="s">
        <v>986</v>
      </c>
      <c r="E71" s="266" t="s">
        <v>909</v>
      </c>
    </row>
    <row r="72" spans="1:5" ht="15.95" customHeight="1">
      <c r="A72" s="266">
        <v>12828</v>
      </c>
      <c r="B72" s="267" t="s">
        <v>225</v>
      </c>
      <c r="C72" s="266">
        <v>241</v>
      </c>
      <c r="D72" s="267" t="s">
        <v>978</v>
      </c>
      <c r="E72" s="266" t="s">
        <v>909</v>
      </c>
    </row>
    <row r="73" spans="1:5" ht="15.95" customHeight="1">
      <c r="A73" s="266">
        <v>12837</v>
      </c>
      <c r="B73" s="267" t="s">
        <v>33</v>
      </c>
      <c r="C73" s="266">
        <v>98</v>
      </c>
      <c r="D73" s="267" t="s">
        <v>982</v>
      </c>
      <c r="E73" s="266" t="s">
        <v>909</v>
      </c>
    </row>
    <row r="74" spans="1:5" ht="15.95" customHeight="1">
      <c r="A74" s="266">
        <v>12928</v>
      </c>
      <c r="B74" s="267" t="s">
        <v>89</v>
      </c>
      <c r="C74" s="266">
        <v>237</v>
      </c>
      <c r="D74" s="267" t="s">
        <v>983</v>
      </c>
      <c r="E74" s="266" t="s">
        <v>909</v>
      </c>
    </row>
    <row r="75" spans="1:5" ht="15.95" customHeight="1">
      <c r="A75" s="266">
        <v>12931</v>
      </c>
      <c r="B75" s="267" t="s">
        <v>550</v>
      </c>
      <c r="C75" s="266">
        <v>145</v>
      </c>
      <c r="D75" s="267" t="s">
        <v>975</v>
      </c>
      <c r="E75" s="266" t="s">
        <v>909</v>
      </c>
    </row>
    <row r="76" spans="1:5" ht="15.95" customHeight="1">
      <c r="A76" s="266">
        <v>13041</v>
      </c>
      <c r="B76" s="267" t="s">
        <v>27</v>
      </c>
      <c r="C76" s="266">
        <v>62</v>
      </c>
      <c r="D76" s="267" t="s">
        <v>979</v>
      </c>
      <c r="E76" s="266" t="s">
        <v>909</v>
      </c>
    </row>
    <row r="77" spans="1:5" ht="15.95" customHeight="1">
      <c r="A77" s="266">
        <v>13070</v>
      </c>
      <c r="B77" s="267" t="s">
        <v>553</v>
      </c>
      <c r="C77" s="266">
        <v>127</v>
      </c>
      <c r="D77" s="267" t="s">
        <v>974</v>
      </c>
      <c r="E77" s="266" t="s">
        <v>909</v>
      </c>
    </row>
    <row r="78" spans="1:5" ht="15.95" customHeight="1">
      <c r="A78" s="266">
        <v>13135</v>
      </c>
      <c r="B78" s="267" t="s">
        <v>555</v>
      </c>
      <c r="C78" s="266">
        <v>218</v>
      </c>
      <c r="D78" s="267" t="s">
        <v>986</v>
      </c>
      <c r="E78" s="266" t="s">
        <v>909</v>
      </c>
    </row>
    <row r="79" spans="1:5" ht="15.95" customHeight="1">
      <c r="A79" s="340">
        <v>13173</v>
      </c>
      <c r="B79" s="340" t="s">
        <v>232</v>
      </c>
      <c r="C79" s="340">
        <v>218</v>
      </c>
      <c r="D79" s="340" t="s">
        <v>986</v>
      </c>
      <c r="E79" s="341" t="s">
        <v>909</v>
      </c>
    </row>
    <row r="80" spans="1:5" ht="15.95" customHeight="1">
      <c r="A80" s="266">
        <v>13245</v>
      </c>
      <c r="B80" s="267" t="s">
        <v>560</v>
      </c>
      <c r="C80" s="266">
        <v>162</v>
      </c>
      <c r="D80" s="267" t="s">
        <v>975</v>
      </c>
      <c r="E80" s="266" t="s">
        <v>909</v>
      </c>
    </row>
    <row r="81" spans="1:5" ht="15.95" customHeight="1">
      <c r="A81" s="266">
        <v>13257</v>
      </c>
      <c r="B81" s="267" t="s">
        <v>562</v>
      </c>
      <c r="C81" s="266">
        <v>178</v>
      </c>
      <c r="D81" s="267" t="s">
        <v>976</v>
      </c>
      <c r="E81" s="266" t="s">
        <v>909</v>
      </c>
    </row>
    <row r="82" spans="1:5">
      <c r="A82" s="266">
        <v>13317</v>
      </c>
      <c r="B82" s="267" t="s">
        <v>141</v>
      </c>
      <c r="C82" s="266">
        <v>25</v>
      </c>
      <c r="D82" s="267" t="s">
        <v>984</v>
      </c>
      <c r="E82" s="266" t="s">
        <v>909</v>
      </c>
    </row>
    <row r="83" spans="1:5">
      <c r="A83" s="340">
        <v>13322</v>
      </c>
      <c r="B83" s="340" t="s">
        <v>31</v>
      </c>
      <c r="C83" s="340">
        <v>116</v>
      </c>
      <c r="D83" s="340" t="s">
        <v>977</v>
      </c>
      <c r="E83" s="341" t="s">
        <v>909</v>
      </c>
    </row>
    <row r="84" spans="1:5">
      <c r="A84" s="266">
        <v>13434</v>
      </c>
      <c r="B84" s="267" t="s">
        <v>564</v>
      </c>
      <c r="C84" s="266">
        <v>176</v>
      </c>
      <c r="D84" s="267" t="s">
        <v>976</v>
      </c>
      <c r="E84" s="266" t="s">
        <v>909</v>
      </c>
    </row>
    <row r="85" spans="1:5">
      <c r="A85" s="266">
        <v>13439</v>
      </c>
      <c r="B85" s="267" t="s">
        <v>89</v>
      </c>
      <c r="C85" s="266">
        <v>232</v>
      </c>
      <c r="D85" s="267" t="s">
        <v>983</v>
      </c>
      <c r="E85" s="266" t="s">
        <v>909</v>
      </c>
    </row>
    <row r="86" spans="1:5">
      <c r="A86" s="266">
        <v>13460</v>
      </c>
      <c r="B86" s="267" t="s">
        <v>565</v>
      </c>
      <c r="C86" s="266">
        <v>153</v>
      </c>
      <c r="D86" s="267" t="s">
        <v>975</v>
      </c>
      <c r="E86" s="266" t="s">
        <v>909</v>
      </c>
    </row>
    <row r="87" spans="1:5">
      <c r="A87" s="266">
        <v>13534</v>
      </c>
      <c r="B87" s="267" t="s">
        <v>567</v>
      </c>
      <c r="C87" s="266">
        <v>147</v>
      </c>
      <c r="D87" s="267" t="s">
        <v>975</v>
      </c>
      <c r="E87" s="266" t="s">
        <v>909</v>
      </c>
    </row>
    <row r="88" spans="1:5">
      <c r="A88" s="266">
        <v>13675</v>
      </c>
      <c r="B88" s="267" t="s">
        <v>569</v>
      </c>
      <c r="C88" s="266">
        <v>231</v>
      </c>
      <c r="D88" s="267" t="s">
        <v>983</v>
      </c>
      <c r="E88" s="266" t="s">
        <v>909</v>
      </c>
    </row>
    <row r="89" spans="1:5">
      <c r="A89" s="266">
        <v>13876</v>
      </c>
      <c r="B89" s="267" t="s">
        <v>121</v>
      </c>
      <c r="C89" s="266">
        <v>219</v>
      </c>
      <c r="D89" s="267" t="s">
        <v>986</v>
      </c>
      <c r="E89" s="266" t="s">
        <v>909</v>
      </c>
    </row>
    <row r="90" spans="1:5">
      <c r="A90" s="340">
        <v>13940</v>
      </c>
      <c r="B90" s="340" t="s">
        <v>33</v>
      </c>
      <c r="C90" s="340">
        <v>102</v>
      </c>
      <c r="D90" s="340" t="s">
        <v>982</v>
      </c>
      <c r="E90" s="341" t="s">
        <v>909</v>
      </c>
    </row>
    <row r="91" spans="1:5">
      <c r="A91" s="266">
        <v>13941</v>
      </c>
      <c r="B91" s="267" t="s">
        <v>574</v>
      </c>
      <c r="C91" s="266">
        <v>235</v>
      </c>
      <c r="D91" s="267" t="s">
        <v>983</v>
      </c>
      <c r="E91" s="266" t="s">
        <v>909</v>
      </c>
    </row>
    <row r="92" spans="1:5">
      <c r="A92" s="265">
        <v>13957</v>
      </c>
      <c r="B92" s="265" t="s">
        <v>575</v>
      </c>
      <c r="C92" s="265">
        <v>62</v>
      </c>
      <c r="D92" s="265" t="s">
        <v>979</v>
      </c>
    </row>
    <row r="93" spans="1:5">
      <c r="A93" s="265">
        <v>13970</v>
      </c>
      <c r="B93" s="265" t="s">
        <v>43</v>
      </c>
      <c r="C93" s="265">
        <v>174</v>
      </c>
      <c r="D93" s="265" t="s">
        <v>976</v>
      </c>
    </row>
    <row r="94" spans="1:5">
      <c r="A94" s="265">
        <v>14058</v>
      </c>
      <c r="B94" s="265" t="s">
        <v>33</v>
      </c>
      <c r="C94" s="265">
        <v>98</v>
      </c>
      <c r="D94" s="265" t="s">
        <v>982</v>
      </c>
    </row>
    <row r="95" spans="1:5">
      <c r="A95" s="265">
        <v>14064</v>
      </c>
      <c r="B95" s="265" t="s">
        <v>71</v>
      </c>
      <c r="C95" s="265">
        <v>166</v>
      </c>
      <c r="D95" s="265" t="s">
        <v>976</v>
      </c>
    </row>
    <row r="96" spans="1:5">
      <c r="A96" s="265">
        <v>14100</v>
      </c>
      <c r="B96" s="265" t="s">
        <v>89</v>
      </c>
      <c r="C96" s="265">
        <v>236</v>
      </c>
      <c r="D96" s="265" t="s">
        <v>983</v>
      </c>
    </row>
    <row r="97" spans="1:4">
      <c r="A97" s="265">
        <v>14316</v>
      </c>
      <c r="B97" s="265" t="s">
        <v>89</v>
      </c>
      <c r="C97" s="265">
        <v>239</v>
      </c>
      <c r="D97" s="265" t="s">
        <v>983</v>
      </c>
    </row>
    <row r="98" spans="1:4">
      <c r="A98" s="265">
        <v>14355</v>
      </c>
      <c r="B98" s="265" t="s">
        <v>47</v>
      </c>
      <c r="C98" s="265">
        <v>127</v>
      </c>
      <c r="D98" s="265" t="s">
        <v>974</v>
      </c>
    </row>
    <row r="99" spans="1:4">
      <c r="A99" s="265">
        <v>14369</v>
      </c>
      <c r="B99" s="265" t="s">
        <v>577</v>
      </c>
      <c r="C99" s="265">
        <v>166</v>
      </c>
      <c r="D99" s="265" t="s">
        <v>976</v>
      </c>
    </row>
    <row r="100" spans="1:4">
      <c r="A100" s="265">
        <v>14805</v>
      </c>
      <c r="B100" s="265" t="s">
        <v>586</v>
      </c>
      <c r="C100" s="265">
        <v>239</v>
      </c>
      <c r="D100" s="265" t="s">
        <v>983</v>
      </c>
    </row>
    <row r="101" spans="1:4">
      <c r="A101" s="265">
        <v>14844</v>
      </c>
      <c r="B101" s="265" t="s">
        <v>587</v>
      </c>
      <c r="C101" s="265">
        <v>160</v>
      </c>
      <c r="D101" s="265" t="s">
        <v>975</v>
      </c>
    </row>
    <row r="102" spans="1:4">
      <c r="A102" s="265">
        <v>14872</v>
      </c>
      <c r="B102" s="265" t="s">
        <v>259</v>
      </c>
      <c r="C102" s="265">
        <v>104</v>
      </c>
      <c r="D102" s="265" t="s">
        <v>977</v>
      </c>
    </row>
    <row r="103" spans="1:4">
      <c r="A103" s="265">
        <v>15104</v>
      </c>
      <c r="B103" s="265" t="s">
        <v>43</v>
      </c>
      <c r="C103" s="265">
        <v>174</v>
      </c>
      <c r="D103" s="265" t="s">
        <v>976</v>
      </c>
    </row>
    <row r="104" spans="1:4">
      <c r="A104" s="265">
        <v>15233</v>
      </c>
      <c r="B104" s="265" t="s">
        <v>66</v>
      </c>
      <c r="C104" s="265">
        <v>206</v>
      </c>
      <c r="D104" s="265" t="s">
        <v>986</v>
      </c>
    </row>
    <row r="105" spans="1:4">
      <c r="A105" s="265">
        <v>15246</v>
      </c>
      <c r="B105" s="265" t="s">
        <v>89</v>
      </c>
      <c r="C105" s="265">
        <v>239</v>
      </c>
      <c r="D105" s="265" t="s">
        <v>983</v>
      </c>
    </row>
    <row r="106" spans="1:4">
      <c r="A106" s="265">
        <v>15727</v>
      </c>
      <c r="B106" s="265" t="s">
        <v>23</v>
      </c>
      <c r="C106" s="265">
        <v>4</v>
      </c>
      <c r="D106" s="265" t="s">
        <v>980</v>
      </c>
    </row>
    <row r="107" spans="1:4">
      <c r="A107" s="265">
        <v>15760</v>
      </c>
      <c r="B107" s="265" t="s">
        <v>146</v>
      </c>
      <c r="C107" s="265">
        <v>176</v>
      </c>
      <c r="D107" s="265" t="s">
        <v>976</v>
      </c>
    </row>
    <row r="108" spans="1:4">
      <c r="A108" s="265">
        <v>15828</v>
      </c>
      <c r="B108" s="265" t="s">
        <v>43</v>
      </c>
      <c r="C108" s="265">
        <v>178</v>
      </c>
      <c r="D108" s="265" t="s">
        <v>976</v>
      </c>
    </row>
    <row r="109" spans="1:4">
      <c r="A109" s="265">
        <v>15852</v>
      </c>
      <c r="B109" s="265" t="s">
        <v>31</v>
      </c>
      <c r="C109" s="265">
        <v>112</v>
      </c>
      <c r="D109" s="265" t="s">
        <v>977</v>
      </c>
    </row>
    <row r="110" spans="1:4">
      <c r="A110" s="265">
        <v>16063</v>
      </c>
      <c r="B110" s="265" t="s">
        <v>27</v>
      </c>
      <c r="C110" s="265">
        <v>34</v>
      </c>
      <c r="D110" s="265" t="s">
        <v>979</v>
      </c>
    </row>
    <row r="111" spans="1:4">
      <c r="A111" s="265">
        <v>16074</v>
      </c>
      <c r="B111" s="265" t="s">
        <v>89</v>
      </c>
      <c r="C111" s="265">
        <v>236</v>
      </c>
      <c r="D111" s="265" t="s">
        <v>983</v>
      </c>
    </row>
    <row r="112" spans="1:4">
      <c r="A112" s="265">
        <v>16146</v>
      </c>
      <c r="B112" s="265" t="s">
        <v>29</v>
      </c>
      <c r="C112" s="265">
        <v>72</v>
      </c>
      <c r="D112" s="265" t="s">
        <v>982</v>
      </c>
    </row>
    <row r="113" spans="1:4">
      <c r="A113" s="265">
        <v>16158</v>
      </c>
      <c r="B113" s="265" t="s">
        <v>33</v>
      </c>
      <c r="C113" s="265">
        <v>97</v>
      </c>
      <c r="D113" s="265" t="s">
        <v>982</v>
      </c>
    </row>
    <row r="114" spans="1:4">
      <c r="A114" s="265">
        <v>16195</v>
      </c>
      <c r="B114" s="265" t="s">
        <v>33</v>
      </c>
      <c r="C114" s="265">
        <v>102</v>
      </c>
      <c r="D114" s="265" t="s">
        <v>982</v>
      </c>
    </row>
    <row r="115" spans="1:4">
      <c r="A115" s="265">
        <v>16390</v>
      </c>
      <c r="B115" s="265" t="s">
        <v>715</v>
      </c>
      <c r="C115" s="265">
        <v>230</v>
      </c>
      <c r="D115" s="265" t="s">
        <v>981</v>
      </c>
    </row>
    <row r="116" spans="1:4">
      <c r="A116" s="265">
        <v>16514</v>
      </c>
      <c r="B116" s="265" t="s">
        <v>806</v>
      </c>
      <c r="C116" s="265">
        <v>231</v>
      </c>
      <c r="D116" s="265" t="s">
        <v>983</v>
      </c>
    </row>
    <row r="117" spans="1:4">
      <c r="A117" s="265">
        <v>16677</v>
      </c>
      <c r="B117" s="265" t="s">
        <v>406</v>
      </c>
      <c r="C117" s="265">
        <v>108</v>
      </c>
      <c r="D117" s="265" t="s">
        <v>977</v>
      </c>
    </row>
    <row r="118" spans="1:4">
      <c r="A118" s="265">
        <v>17154</v>
      </c>
      <c r="B118" s="265" t="s">
        <v>1024</v>
      </c>
      <c r="C118" s="265">
        <v>139</v>
      </c>
      <c r="D118" s="265" t="s">
        <v>1513</v>
      </c>
    </row>
    <row r="119" spans="1:4">
      <c r="A119" s="265">
        <v>17179</v>
      </c>
      <c r="B119" s="265" t="s">
        <v>27</v>
      </c>
      <c r="C119" s="265">
        <v>38</v>
      </c>
      <c r="D119" s="265" t="s">
        <v>979</v>
      </c>
    </row>
    <row r="120" spans="1:4">
      <c r="A120" s="265">
        <v>17726</v>
      </c>
      <c r="B120" s="265" t="s">
        <v>33</v>
      </c>
      <c r="C120" s="265">
        <v>65</v>
      </c>
      <c r="D120" s="265" t="s">
        <v>982</v>
      </c>
    </row>
    <row r="121" spans="1:4">
      <c r="A121" s="265">
        <v>17776</v>
      </c>
      <c r="B121" s="265" t="s">
        <v>205</v>
      </c>
      <c r="C121" s="265">
        <v>67</v>
      </c>
      <c r="D121" s="265" t="s">
        <v>982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3493</v>
      </c>
      <c r="B3" t="str">
        <f>IF(ISNA(VLOOKUP($A3,Councils!$B$6:$AE$874,3,0)),0,VLOOKUP($A3,Councils!$B$6:$AE$874,3,0))</f>
        <v>San Benito</v>
      </c>
      <c r="C3">
        <f>IF(ISNA(VLOOKUP($A3,Councils!$B$6:$AE$874,4,0)),0,VLOOKUP($A3,Councils!$B$6:$AE$874,4,0))</f>
        <v>115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IF(ISNA(VLOOKUP($A4,Councils!$B$6:$AE$874,3,0)),0,VLOOKUP($A4,Councils!$B$6:$AE$874,3,0))</f>
        <v>Harlingen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IF(ISNA(VLOOKUP($A6,Councils!$B$6:$AE$874,3,0)),0,VLOOKUP($A6,Councils!$B$6:$AE$874,3,0))</f>
        <v>Harlingen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5598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IF(ISNA(VLOOKUP($A4,Councils!$B$6:$AE$874,3,0)),0,VLOOKUP($A4,Councils!$B$6:$AE$874,3,0))</f>
        <v>Alton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IF(ISNA(VLOOKUP($A5,Councils!$B$6:$AE$874,3,0)),0,VLOOKUP($A5,Councils!$B$6:$AE$874,3,0))</f>
        <v>Edinburg</v>
      </c>
      <c r="C5">
        <f>IF(ISNA(VLOOKUP($A5,Councils!$B$6:$AE$874,4,0)),0,VLOOKUP($A5,Councils!$B$6:$AE$874,4,0))</f>
        <v>149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IF(ISNA(VLOOKUP($A6,Councils!$B$6:$AE$874,3,0)),0,VLOOKUP($A6,Councils!$B$6:$AE$874,3,0))</f>
        <v>Edinburg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1553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0.55555555555555558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IF(ISNA(VLOOKUP($A4,Councils!$B$6:$AE$874,3,0)),0,VLOOKUP($A4,Councils!$B$6:$AE$874,3,0))</f>
        <v>Port Isabel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121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9698</v>
      </c>
      <c r="B3" t="str">
        <f>IF(ISNA(VLOOKUP($A3,Councils!$B$6:$AE$874,3,0)),0,VLOOKUP($A3,Councils!$B$6:$AE$874,3,0))</f>
        <v>Elsa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IF(ISNA(VLOOKUP($A4,Councils!$B$6:$AE$874,3,0)),0,VLOOKUP($A4,Councils!$B$6:$AE$874,3,0))</f>
        <v>Edcouch/La Villa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IF(ISNA(VLOOKUP($A5,Councils!$B$6:$AE$874,3,0)),0,VLOOKUP($A5,Councils!$B$6:$AE$874,3,0))</f>
        <v>La Villa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2597</v>
      </c>
      <c r="B3" t="str">
        <f>IF(ISNA(VLOOKUP($A3,Councils!$B$6:$AE$874,3,0)),0,VLOOKUP($A3,Councils!$B$6:$AE$874,3,0))</f>
        <v>Rio Grande City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IF(ISNA(VLOOKUP($A4,Councils!$B$6:$AE$874,3,0)),0,VLOOKUP($A4,Councils!$B$6:$AE$874,3,0))</f>
        <v>Roma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IF(ISNA(VLOOKUP($A5,Councils!$B$6:$AE$874,3,0)),0,VLOOKUP($A5,Councils!$B$6:$AE$874,3,0))</f>
        <v>San Isidro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IF(ISNA(VLOOKUP($A6,Councils!$B$6:$AE$874,3,0)),0,VLOOKUP($A6,Councils!$B$6:$AE$874,3,0))</f>
        <v>Escobares</v>
      </c>
      <c r="C6">
        <f>IF(ISNA(VLOOKUP($A6,Councils!$B$6:$AE$874,4,0)),0,VLOOKUP($A6,Councils!$B$6:$AE$874,4,0))</f>
        <v>71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4554</v>
      </c>
      <c r="B3" t="str">
        <f>IF(ISNA(VLOOKUP($A3,Councils!$B$6:$AE$874,3,0)),0,VLOOKUP($A3,Councils!$B$6:$AE$874,3,0))</f>
        <v>Mercedes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IF(ISNA(VLOOKUP($A4,Councils!$B$6:$AE$874,3,0)),0,VLOOKUP($A4,Councils!$B$6:$AE$874,3,0))</f>
        <v>Mercedes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IF(ISNA(VLOOKUP($A5,Councils!$B$6:$AE$874,3,0)),0,VLOOKUP($A5,Councils!$B$6:$AE$874,3,0))</f>
        <v>Weslaco</v>
      </c>
      <c r="C5">
        <f>IF(ISNA(VLOOKUP($A5,Councils!$B$6:$AE$874,4,0)),0,VLOOKUP($A5,Councils!$B$6:$AE$874,4,0))</f>
        <v>47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IF(ISNA(VLOOKUP($A6,Councils!$B$6:$AE$874,3,0)),0,VLOOKUP($A6,Councils!$B$6:$AE$874,3,0))</f>
        <v>Weslaco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3098</v>
      </c>
      <c r="B3" t="str">
        <f>IF(ISNA(VLOOKUP($A3,Councils!$B$6:$AE$874,3,0)),0,VLOOKUP($A3,Councils!$B$6:$AE$874,3,0))</f>
        <v>Weslaco</v>
      </c>
      <c r="C3">
        <f>IF(ISNA(VLOOKUP($A3,Councils!$B$6:$AE$874,4,0)),0,VLOOKUP($A3,Councils!$B$6:$AE$874,4,0))</f>
        <v>94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IF(ISNA(VLOOKUP($A4,Councils!$B$6:$AE$874,3,0)),0,VLOOKUP($A4,Councils!$B$6:$AE$874,3,0))</f>
        <v>Alamo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IF(ISNA(VLOOKUP($A5,Councils!$B$6:$AE$874,3,0)),0,VLOOKUP($A5,Councils!$B$6:$AE$874,3,0))</f>
        <v>Donna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2698</v>
      </c>
      <c r="B3" t="str">
        <f>IF(ISNA(VLOOKUP($A3,Councils!$B$6:$AE$874,3,0)),0,VLOOKUP($A3,Councils!$B$6:$AE$874,3,0))</f>
        <v>Mission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IF(ISNA(VLOOKUP($A4,Councils!$B$6:$AE$874,3,0)),0,VLOOKUP($A4,Councils!$B$6:$AE$874,3,0))</f>
        <v>Mission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IF(ISNA(VLOOKUP($A5,Councils!$B$6:$AE$874,3,0)),0,VLOOKUP($A5,Councils!$B$6:$AE$874,3,0))</f>
        <v>La Joya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IF(ISNA(VLOOKUP($A6,Councils!$B$6:$AE$874,3,0)),0,VLOOKUP($A6,Councils!$B$6:$AE$874,3,0))</f>
        <v>Mission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2785</v>
      </c>
      <c r="B3" t="str">
        <f>IF(ISNA(VLOOKUP($A3,Councils!$B$6:$AE$874,3,0)),0,VLOOKUP($A3,Councils!$B$6:$AE$874,3,0))</f>
        <v>Harlingen</v>
      </c>
      <c r="C3">
        <f>IF(ISNA(VLOOKUP($A3,Councils!$B$6:$AE$874,4,0)),0,VLOOKUP($A3,Councils!$B$6:$AE$874,4,0))</f>
        <v>221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IF(ISNA(VLOOKUP($A4,Councils!$B$6:$AE$874,3,0)),0,VLOOKUP($A4,Councils!$B$6:$AE$874,3,0))</f>
        <v>Raymondville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IF(ISNA(VLOOKUP($A6,Councils!$B$6:$AE$874,3,0)),0,VLOOKUP($A6,Councils!$B$6:$AE$874,3,0))</f>
        <v>Lyford</v>
      </c>
      <c r="C6">
        <f>IF(ISNA(VLOOKUP($A6,Councils!$B$6:$AE$874,4,0)),0,VLOOKUP($A6,Councils!$B$6:$AE$874,4,0))</f>
        <v>22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9791</v>
      </c>
      <c r="B3" t="str">
        <f>IF(ISNA(VLOOKUP($A3,Councils!$B$6:$AE$874,3,0)),0,VLOOKUP($A3,Councils!$B$6:$AE$874,3,0))</f>
        <v>Pharr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IF(ISNA(VLOOKUP($A4,Councils!$B$6:$AE$874,3,0)),0,VLOOKUP($A4,Councils!$B$6:$AE$874,3,0))</f>
        <v>Hidalgo</v>
      </c>
      <c r="C4">
        <f>IF(ISNA(VLOOKUP($A4,Councils!$B$6:$AE$874,4,0)),0,VLOOKUP($A4,Councils!$B$6:$AE$874,4,0))</f>
        <v>56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IF(ISNA(VLOOKUP($A5,Councils!$B$6:$AE$874,3,0)),0,VLOOKUP($A5,Councils!$B$6:$AE$874,3,0))</f>
        <v>Las Milpas-Pharr</v>
      </c>
      <c r="C5">
        <f>IF(ISNA(VLOOKUP($A5,Councils!$B$6:$AE$874,4,0)),0,VLOOKUP($A5,Councils!$B$6:$AE$874,4,0))</f>
        <v>57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6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6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61"/>
  <sheetViews>
    <sheetView topLeftCell="A838" zoomScale="85" zoomScaleNormal="85" workbookViewId="0">
      <selection activeCell="A862" sqref="A862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811</v>
      </c>
      <c r="C1" s="74" t="s">
        <v>812</v>
      </c>
      <c r="D1" s="74" t="s">
        <v>813</v>
      </c>
      <c r="E1" s="75" t="s">
        <v>815</v>
      </c>
    </row>
    <row r="2" spans="1:5">
      <c r="A2" s="87">
        <v>759</v>
      </c>
      <c r="B2" s="276" t="s">
        <v>989</v>
      </c>
      <c r="C2" s="74" t="s">
        <v>991</v>
      </c>
      <c r="D2" s="74" t="s">
        <v>992</v>
      </c>
      <c r="E2" s="75" t="s">
        <v>993</v>
      </c>
    </row>
    <row r="3" spans="1:5">
      <c r="A3" s="87">
        <v>786</v>
      </c>
      <c r="B3" s="276" t="s">
        <v>1043</v>
      </c>
      <c r="C3" s="74" t="s">
        <v>1044</v>
      </c>
      <c r="D3" s="74" t="s">
        <v>1045</v>
      </c>
      <c r="E3" s="75" t="s">
        <v>1046</v>
      </c>
    </row>
    <row r="4" spans="1:5">
      <c r="A4" s="274">
        <v>787</v>
      </c>
      <c r="B4" s="276" t="s">
        <v>628</v>
      </c>
      <c r="C4" s="74" t="s">
        <v>629</v>
      </c>
      <c r="D4" s="74" t="s">
        <v>630</v>
      </c>
      <c r="E4" s="75" t="s">
        <v>816</v>
      </c>
    </row>
    <row r="5" spans="1:5">
      <c r="A5" s="87">
        <v>799</v>
      </c>
      <c r="B5" s="276" t="s">
        <v>625</v>
      </c>
      <c r="C5" s="74" t="s">
        <v>626</v>
      </c>
      <c r="D5" s="74" t="s">
        <v>627</v>
      </c>
      <c r="E5" s="75" t="s">
        <v>814</v>
      </c>
    </row>
    <row r="6" spans="1:5">
      <c r="A6" s="87">
        <v>803</v>
      </c>
      <c r="B6" s="276" t="s">
        <v>628</v>
      </c>
      <c r="C6" s="74" t="s">
        <v>629</v>
      </c>
      <c r="D6" s="74" t="s">
        <v>630</v>
      </c>
      <c r="E6" s="75" t="s">
        <v>816</v>
      </c>
    </row>
    <row r="7" spans="1:5">
      <c r="A7" s="87">
        <v>830</v>
      </c>
      <c r="B7" s="276" t="s">
        <v>625</v>
      </c>
      <c r="C7" s="74" t="s">
        <v>626</v>
      </c>
      <c r="D7" s="74" t="s">
        <v>627</v>
      </c>
      <c r="E7" s="75" t="s">
        <v>814</v>
      </c>
    </row>
    <row r="8" spans="1:5">
      <c r="A8" s="84">
        <v>951</v>
      </c>
      <c r="B8" s="276" t="s">
        <v>628</v>
      </c>
      <c r="C8" s="74" t="s">
        <v>629</v>
      </c>
      <c r="D8" s="74" t="s">
        <v>630</v>
      </c>
      <c r="E8" s="75" t="s">
        <v>816</v>
      </c>
    </row>
    <row r="9" spans="1:5">
      <c r="A9" s="87">
        <v>1003</v>
      </c>
      <c r="B9" s="276" t="s">
        <v>625</v>
      </c>
      <c r="C9" s="74" t="s">
        <v>626</v>
      </c>
      <c r="D9" s="74" t="s">
        <v>627</v>
      </c>
      <c r="E9" s="75" t="s">
        <v>814</v>
      </c>
    </row>
    <row r="10" spans="1:5">
      <c r="A10" s="87">
        <v>1017</v>
      </c>
      <c r="B10" s="276" t="s">
        <v>990</v>
      </c>
      <c r="C10" s="74" t="s">
        <v>994</v>
      </c>
      <c r="D10" s="74" t="s">
        <v>995</v>
      </c>
      <c r="E10" s="75" t="s">
        <v>996</v>
      </c>
    </row>
    <row r="11" spans="1:5">
      <c r="A11" s="87">
        <v>1167</v>
      </c>
      <c r="B11" s="276" t="s">
        <v>989</v>
      </c>
      <c r="C11" s="74" t="s">
        <v>991</v>
      </c>
      <c r="D11" s="74" t="s">
        <v>992</v>
      </c>
      <c r="E11" s="75" t="s">
        <v>993</v>
      </c>
    </row>
    <row r="12" spans="1:5">
      <c r="A12" s="87">
        <v>1202</v>
      </c>
      <c r="B12" s="276" t="s">
        <v>1025</v>
      </c>
      <c r="C12" s="74" t="s">
        <v>1026</v>
      </c>
      <c r="D12" s="74" t="s">
        <v>1027</v>
      </c>
      <c r="E12" s="75" t="s">
        <v>1028</v>
      </c>
    </row>
    <row r="13" spans="1:5">
      <c r="A13" s="87">
        <v>1235</v>
      </c>
      <c r="B13" s="276" t="s">
        <v>990</v>
      </c>
      <c r="C13" s="74" t="s">
        <v>994</v>
      </c>
      <c r="D13" s="74" t="s">
        <v>995</v>
      </c>
      <c r="E13" s="75" t="s">
        <v>996</v>
      </c>
    </row>
    <row r="14" spans="1:5">
      <c r="A14" s="87">
        <v>1289</v>
      </c>
      <c r="B14" s="276" t="s">
        <v>625</v>
      </c>
      <c r="C14" s="74" t="s">
        <v>626</v>
      </c>
      <c r="D14" s="74" t="s">
        <v>627</v>
      </c>
      <c r="E14" s="75" t="s">
        <v>814</v>
      </c>
    </row>
    <row r="15" spans="1:5">
      <c r="A15" s="87">
        <v>1304</v>
      </c>
      <c r="B15" s="276" t="s">
        <v>628</v>
      </c>
      <c r="C15" s="74" t="s">
        <v>629</v>
      </c>
      <c r="D15" s="74" t="s">
        <v>630</v>
      </c>
      <c r="E15" s="75" t="s">
        <v>816</v>
      </c>
    </row>
    <row r="16" spans="1:5">
      <c r="A16" s="87">
        <v>1323</v>
      </c>
      <c r="B16" s="276" t="s">
        <v>625</v>
      </c>
      <c r="C16" s="74" t="s">
        <v>626</v>
      </c>
      <c r="D16" s="74" t="s">
        <v>627</v>
      </c>
      <c r="E16" s="75" t="s">
        <v>814</v>
      </c>
    </row>
    <row r="17" spans="1:5">
      <c r="A17" s="87">
        <v>1329</v>
      </c>
      <c r="B17" s="276" t="s">
        <v>631</v>
      </c>
      <c r="C17" s="74" t="s">
        <v>632</v>
      </c>
      <c r="D17" s="74" t="s">
        <v>633</v>
      </c>
      <c r="E17" s="75" t="s">
        <v>817</v>
      </c>
    </row>
    <row r="18" spans="1:5">
      <c r="A18" s="87">
        <v>1353</v>
      </c>
      <c r="B18" s="276" t="s">
        <v>625</v>
      </c>
      <c r="C18" s="74" t="s">
        <v>626</v>
      </c>
      <c r="D18" s="74" t="s">
        <v>627</v>
      </c>
      <c r="E18" s="75" t="s">
        <v>814</v>
      </c>
    </row>
    <row r="19" spans="1:5">
      <c r="A19" s="274">
        <v>1358</v>
      </c>
      <c r="B19" s="276" t="s">
        <v>628</v>
      </c>
      <c r="C19" s="74" t="s">
        <v>629</v>
      </c>
      <c r="D19" s="74" t="s">
        <v>630</v>
      </c>
      <c r="E19" s="75" t="s">
        <v>816</v>
      </c>
    </row>
    <row r="20" spans="1:5">
      <c r="A20" s="87">
        <v>1422</v>
      </c>
      <c r="B20" s="276" t="s">
        <v>625</v>
      </c>
      <c r="C20" s="74" t="s">
        <v>626</v>
      </c>
      <c r="D20" s="74" t="s">
        <v>627</v>
      </c>
      <c r="E20" s="75" t="s">
        <v>814</v>
      </c>
    </row>
    <row r="21" spans="1:5">
      <c r="A21" s="87">
        <v>1450</v>
      </c>
      <c r="B21" s="276" t="s">
        <v>811</v>
      </c>
      <c r="C21" s="74" t="s">
        <v>812</v>
      </c>
      <c r="D21" s="74" t="s">
        <v>813</v>
      </c>
      <c r="E21" s="75" t="s">
        <v>815</v>
      </c>
    </row>
    <row r="22" spans="1:5">
      <c r="A22" s="87">
        <v>1459</v>
      </c>
      <c r="B22" s="276" t="s">
        <v>989</v>
      </c>
      <c r="C22" s="74" t="s">
        <v>991</v>
      </c>
      <c r="D22" s="74" t="s">
        <v>992</v>
      </c>
      <c r="E22" s="75" t="s">
        <v>993</v>
      </c>
    </row>
    <row r="23" spans="1:5">
      <c r="A23" s="87">
        <v>1473</v>
      </c>
      <c r="B23" s="276" t="s">
        <v>989</v>
      </c>
      <c r="C23" s="74" t="s">
        <v>991</v>
      </c>
      <c r="D23" s="74" t="s">
        <v>992</v>
      </c>
      <c r="E23" s="75" t="s">
        <v>993</v>
      </c>
    </row>
    <row r="24" spans="1:5">
      <c r="A24" s="87">
        <v>1502</v>
      </c>
      <c r="B24" s="276" t="s">
        <v>625</v>
      </c>
      <c r="C24" s="74" t="s">
        <v>626</v>
      </c>
      <c r="D24" s="74" t="s">
        <v>627</v>
      </c>
      <c r="E24" s="75" t="s">
        <v>814</v>
      </c>
    </row>
    <row r="25" spans="1:5">
      <c r="A25" s="273">
        <v>1553</v>
      </c>
      <c r="B25" s="276" t="s">
        <v>1025</v>
      </c>
      <c r="C25" s="74" t="s">
        <v>1026</v>
      </c>
      <c r="D25" s="74" t="s">
        <v>1027</v>
      </c>
      <c r="E25" s="75" t="s">
        <v>1028</v>
      </c>
    </row>
    <row r="26" spans="1:5">
      <c r="A26" s="87">
        <v>1582</v>
      </c>
      <c r="B26" s="276" t="s">
        <v>631</v>
      </c>
      <c r="C26" s="74" t="s">
        <v>632</v>
      </c>
      <c r="D26" s="74" t="s">
        <v>633</v>
      </c>
      <c r="E26" s="75" t="s">
        <v>817</v>
      </c>
    </row>
    <row r="27" spans="1:5">
      <c r="A27" s="87">
        <v>1651</v>
      </c>
      <c r="B27" s="276" t="s">
        <v>1025</v>
      </c>
      <c r="C27" s="74" t="s">
        <v>1026</v>
      </c>
      <c r="D27" s="74" t="s">
        <v>1027</v>
      </c>
      <c r="E27" s="75" t="s">
        <v>1028</v>
      </c>
    </row>
    <row r="28" spans="1:5">
      <c r="A28" s="87">
        <v>1653</v>
      </c>
      <c r="B28" s="276" t="s">
        <v>1025</v>
      </c>
      <c r="C28" s="74" t="s">
        <v>1026</v>
      </c>
      <c r="D28" s="74" t="s">
        <v>1027</v>
      </c>
      <c r="E28" s="75" t="s">
        <v>1028</v>
      </c>
    </row>
    <row r="29" spans="1:5">
      <c r="A29" s="87">
        <v>1680</v>
      </c>
      <c r="B29" s="276" t="s">
        <v>628</v>
      </c>
      <c r="C29" s="74" t="s">
        <v>629</v>
      </c>
      <c r="D29" s="74" t="s">
        <v>630</v>
      </c>
      <c r="E29" s="75" t="s">
        <v>816</v>
      </c>
    </row>
    <row r="30" spans="1:5">
      <c r="A30" s="87">
        <v>1682</v>
      </c>
      <c r="B30" s="276" t="s">
        <v>631</v>
      </c>
      <c r="C30" s="74" t="s">
        <v>632</v>
      </c>
      <c r="D30" s="74" t="s">
        <v>633</v>
      </c>
      <c r="E30" s="75" t="s">
        <v>817</v>
      </c>
    </row>
    <row r="31" spans="1:5">
      <c r="A31" s="87">
        <v>1715</v>
      </c>
      <c r="B31" s="276" t="s">
        <v>989</v>
      </c>
      <c r="C31" s="74" t="s">
        <v>991</v>
      </c>
      <c r="D31" s="74" t="s">
        <v>992</v>
      </c>
      <c r="E31" s="75" t="s">
        <v>993</v>
      </c>
    </row>
    <row r="32" spans="1:5">
      <c r="A32" s="87">
        <v>1766</v>
      </c>
      <c r="B32" s="276" t="s">
        <v>989</v>
      </c>
      <c r="C32" s="74" t="s">
        <v>991</v>
      </c>
      <c r="D32" s="74" t="s">
        <v>992</v>
      </c>
      <c r="E32" s="75" t="s">
        <v>993</v>
      </c>
    </row>
    <row r="33" spans="1:5">
      <c r="A33" s="87">
        <v>1824</v>
      </c>
      <c r="B33" s="276" t="s">
        <v>989</v>
      </c>
      <c r="C33" s="74" t="s">
        <v>991</v>
      </c>
      <c r="D33" s="74" t="s">
        <v>992</v>
      </c>
      <c r="E33" s="75" t="s">
        <v>993</v>
      </c>
    </row>
    <row r="34" spans="1:5">
      <c r="A34" s="274">
        <v>1834</v>
      </c>
      <c r="B34" s="276" t="s">
        <v>990</v>
      </c>
      <c r="C34" s="74" t="s">
        <v>994</v>
      </c>
      <c r="D34" s="74" t="s">
        <v>995</v>
      </c>
      <c r="E34" s="75" t="s">
        <v>996</v>
      </c>
    </row>
    <row r="35" spans="1:5">
      <c r="A35" s="87">
        <v>2045</v>
      </c>
      <c r="B35" s="276" t="s">
        <v>989</v>
      </c>
      <c r="C35" s="74" t="s">
        <v>991</v>
      </c>
      <c r="D35" s="74" t="s">
        <v>992</v>
      </c>
      <c r="E35" s="75" t="s">
        <v>993</v>
      </c>
    </row>
    <row r="36" spans="1:5">
      <c r="A36" s="87">
        <v>2123</v>
      </c>
      <c r="B36" s="276" t="s">
        <v>989</v>
      </c>
      <c r="C36" s="74" t="s">
        <v>991</v>
      </c>
      <c r="D36" s="74" t="s">
        <v>992</v>
      </c>
      <c r="E36" s="75" t="s">
        <v>993</v>
      </c>
    </row>
    <row r="37" spans="1:5">
      <c r="A37" s="87">
        <v>2136</v>
      </c>
      <c r="B37" s="276" t="s">
        <v>811</v>
      </c>
      <c r="C37" s="74" t="s">
        <v>812</v>
      </c>
      <c r="D37" s="74" t="s">
        <v>813</v>
      </c>
      <c r="E37" s="75" t="s">
        <v>815</v>
      </c>
    </row>
    <row r="38" spans="1:5">
      <c r="A38" s="87">
        <v>2153</v>
      </c>
      <c r="B38" s="276" t="s">
        <v>631</v>
      </c>
      <c r="C38" s="74" t="s">
        <v>632</v>
      </c>
      <c r="D38" s="74" t="s">
        <v>633</v>
      </c>
      <c r="E38" s="75" t="s">
        <v>817</v>
      </c>
    </row>
    <row r="39" spans="1:5">
      <c r="A39" s="87">
        <v>2163</v>
      </c>
      <c r="B39" s="276" t="s">
        <v>811</v>
      </c>
      <c r="C39" s="74" t="s">
        <v>812</v>
      </c>
      <c r="D39" s="74" t="s">
        <v>813</v>
      </c>
      <c r="E39" s="75" t="s">
        <v>815</v>
      </c>
    </row>
    <row r="40" spans="1:5">
      <c r="A40" s="87">
        <v>2304</v>
      </c>
      <c r="B40" s="276" t="s">
        <v>1025</v>
      </c>
      <c r="C40" s="74" t="s">
        <v>1026</v>
      </c>
      <c r="D40" s="74" t="s">
        <v>1027</v>
      </c>
      <c r="E40" s="75" t="s">
        <v>1028</v>
      </c>
    </row>
    <row r="41" spans="1:5">
      <c r="A41" s="273">
        <v>2305</v>
      </c>
      <c r="B41" s="276" t="s">
        <v>990</v>
      </c>
      <c r="C41" s="74" t="s">
        <v>994</v>
      </c>
      <c r="D41" s="74" t="s">
        <v>995</v>
      </c>
      <c r="E41" s="75" t="s">
        <v>996</v>
      </c>
    </row>
    <row r="42" spans="1:5">
      <c r="A42" s="273">
        <v>2433</v>
      </c>
      <c r="B42" s="276" t="s">
        <v>631</v>
      </c>
      <c r="C42" s="74" t="s">
        <v>632</v>
      </c>
      <c r="D42" s="74" t="s">
        <v>633</v>
      </c>
      <c r="E42" s="75" t="s">
        <v>817</v>
      </c>
    </row>
    <row r="43" spans="1:5">
      <c r="A43" s="87">
        <v>2461</v>
      </c>
      <c r="B43" s="276" t="s">
        <v>628</v>
      </c>
      <c r="C43" s="74" t="s">
        <v>629</v>
      </c>
      <c r="D43" s="74" t="s">
        <v>630</v>
      </c>
      <c r="E43" s="75" t="s">
        <v>816</v>
      </c>
    </row>
    <row r="44" spans="1:5">
      <c r="A44" s="87">
        <v>2480</v>
      </c>
      <c r="B44" s="276" t="s">
        <v>631</v>
      </c>
      <c r="C44" s="74" t="s">
        <v>632</v>
      </c>
      <c r="D44" s="74" t="s">
        <v>633</v>
      </c>
      <c r="E44" s="75" t="s">
        <v>817</v>
      </c>
    </row>
    <row r="45" spans="1:5">
      <c r="A45" s="87">
        <v>2490</v>
      </c>
      <c r="B45" s="276" t="s">
        <v>631</v>
      </c>
      <c r="C45" s="74" t="s">
        <v>632</v>
      </c>
      <c r="D45" s="74" t="s">
        <v>633</v>
      </c>
      <c r="E45" s="75" t="s">
        <v>817</v>
      </c>
    </row>
    <row r="46" spans="1:5">
      <c r="A46" s="87">
        <v>2500</v>
      </c>
      <c r="B46" s="276" t="s">
        <v>631</v>
      </c>
      <c r="C46" s="74" t="s">
        <v>632</v>
      </c>
      <c r="D46" s="74" t="s">
        <v>633</v>
      </c>
      <c r="E46" s="75" t="s">
        <v>817</v>
      </c>
    </row>
    <row r="47" spans="1:5">
      <c r="A47" s="87">
        <v>2512</v>
      </c>
      <c r="B47" s="276" t="s">
        <v>1043</v>
      </c>
      <c r="C47" s="74" t="s">
        <v>1044</v>
      </c>
      <c r="D47" s="74" t="s">
        <v>1045</v>
      </c>
      <c r="E47" s="75" t="s">
        <v>1046</v>
      </c>
    </row>
    <row r="48" spans="1:5">
      <c r="A48" s="87">
        <v>2543</v>
      </c>
      <c r="B48" s="276" t="s">
        <v>1025</v>
      </c>
      <c r="C48" s="74" t="s">
        <v>1026</v>
      </c>
      <c r="D48" s="74" t="s">
        <v>1027</v>
      </c>
      <c r="E48" s="75" t="s">
        <v>1028</v>
      </c>
    </row>
    <row r="49" spans="1:5">
      <c r="A49" s="87">
        <v>2559</v>
      </c>
      <c r="B49" s="276" t="s">
        <v>990</v>
      </c>
      <c r="C49" s="74" t="s">
        <v>994</v>
      </c>
      <c r="D49" s="74" t="s">
        <v>995</v>
      </c>
      <c r="E49" s="75" t="s">
        <v>996</v>
      </c>
    </row>
    <row r="50" spans="1:5">
      <c r="A50" s="87">
        <v>2571</v>
      </c>
      <c r="B50" s="276" t="s">
        <v>811</v>
      </c>
      <c r="C50" s="74" t="s">
        <v>812</v>
      </c>
      <c r="D50" s="74" t="s">
        <v>813</v>
      </c>
      <c r="E50" s="75" t="s">
        <v>815</v>
      </c>
    </row>
    <row r="51" spans="1:5">
      <c r="A51" s="87">
        <v>2574</v>
      </c>
      <c r="B51" s="276" t="s">
        <v>631</v>
      </c>
      <c r="C51" s="74" t="s">
        <v>632</v>
      </c>
      <c r="D51" s="74" t="s">
        <v>633</v>
      </c>
      <c r="E51" s="75" t="s">
        <v>817</v>
      </c>
    </row>
    <row r="52" spans="1:5">
      <c r="A52" s="87">
        <v>2592</v>
      </c>
      <c r="B52" s="276" t="s">
        <v>811</v>
      </c>
      <c r="C52" s="74" t="s">
        <v>812</v>
      </c>
      <c r="D52" s="74" t="s">
        <v>813</v>
      </c>
      <c r="E52" s="75" t="s">
        <v>815</v>
      </c>
    </row>
    <row r="53" spans="1:5">
      <c r="A53" s="87">
        <v>2597</v>
      </c>
      <c r="B53" s="276" t="s">
        <v>1025</v>
      </c>
      <c r="C53" s="74" t="s">
        <v>1026</v>
      </c>
      <c r="D53" s="74" t="s">
        <v>1027</v>
      </c>
      <c r="E53" s="75" t="s">
        <v>1028</v>
      </c>
    </row>
    <row r="54" spans="1:5">
      <c r="A54" s="274">
        <v>2618</v>
      </c>
      <c r="B54" s="276" t="s">
        <v>1043</v>
      </c>
      <c r="C54" s="74" t="s">
        <v>1044</v>
      </c>
      <c r="D54" s="74" t="s">
        <v>1045</v>
      </c>
      <c r="E54" s="75" t="s">
        <v>1046</v>
      </c>
    </row>
    <row r="55" spans="1:5">
      <c r="A55" s="87">
        <v>2623</v>
      </c>
      <c r="B55" s="276" t="s">
        <v>1025</v>
      </c>
      <c r="C55" s="74" t="s">
        <v>1026</v>
      </c>
      <c r="D55" s="74" t="s">
        <v>1027</v>
      </c>
      <c r="E55" s="75" t="s">
        <v>1028</v>
      </c>
    </row>
    <row r="56" spans="1:5">
      <c r="A56" s="87">
        <v>2636</v>
      </c>
      <c r="B56" s="276" t="s">
        <v>811</v>
      </c>
      <c r="C56" s="74" t="s">
        <v>812</v>
      </c>
      <c r="D56" s="74" t="s">
        <v>813</v>
      </c>
      <c r="E56" s="75" t="s">
        <v>815</v>
      </c>
    </row>
    <row r="57" spans="1:5">
      <c r="A57" s="273">
        <v>2654</v>
      </c>
      <c r="B57" s="276" t="s">
        <v>811</v>
      </c>
      <c r="C57" s="74" t="s">
        <v>812</v>
      </c>
      <c r="D57" s="74" t="s">
        <v>813</v>
      </c>
      <c r="E57" s="75" t="s">
        <v>815</v>
      </c>
    </row>
    <row r="58" spans="1:5">
      <c r="A58" s="87">
        <v>2687</v>
      </c>
      <c r="B58" s="276" t="s">
        <v>1043</v>
      </c>
      <c r="C58" s="74" t="s">
        <v>1044</v>
      </c>
      <c r="D58" s="74" t="s">
        <v>1045</v>
      </c>
      <c r="E58" s="75" t="s">
        <v>1046</v>
      </c>
    </row>
    <row r="59" spans="1:5">
      <c r="A59" s="87">
        <v>2698</v>
      </c>
      <c r="B59" s="276" t="s">
        <v>1025</v>
      </c>
      <c r="C59" s="74" t="s">
        <v>1026</v>
      </c>
      <c r="D59" s="74" t="s">
        <v>1027</v>
      </c>
      <c r="E59" s="75" t="s">
        <v>1028</v>
      </c>
    </row>
    <row r="60" spans="1:5">
      <c r="A60" s="87">
        <v>2701</v>
      </c>
      <c r="B60" s="276" t="s">
        <v>1025</v>
      </c>
      <c r="C60" s="74" t="s">
        <v>1026</v>
      </c>
      <c r="D60" s="74" t="s">
        <v>1027</v>
      </c>
      <c r="E60" s="75" t="s">
        <v>1028</v>
      </c>
    </row>
    <row r="61" spans="1:5">
      <c r="A61" s="87">
        <v>2710</v>
      </c>
      <c r="B61" s="276" t="s">
        <v>1025</v>
      </c>
      <c r="C61" s="74" t="s">
        <v>1026</v>
      </c>
      <c r="D61" s="74" t="s">
        <v>1027</v>
      </c>
      <c r="E61" s="75" t="s">
        <v>1028</v>
      </c>
    </row>
    <row r="62" spans="1:5">
      <c r="A62" s="87">
        <v>2767</v>
      </c>
      <c r="B62" s="276" t="s">
        <v>811</v>
      </c>
      <c r="C62" s="74" t="s">
        <v>812</v>
      </c>
      <c r="D62" s="74" t="s">
        <v>813</v>
      </c>
      <c r="E62" s="75" t="s">
        <v>815</v>
      </c>
    </row>
    <row r="63" spans="1:5">
      <c r="A63" s="87">
        <v>2771</v>
      </c>
      <c r="B63" s="276" t="s">
        <v>625</v>
      </c>
      <c r="C63" s="74" t="s">
        <v>626</v>
      </c>
      <c r="D63" s="74" t="s">
        <v>627</v>
      </c>
      <c r="E63" s="75" t="s">
        <v>814</v>
      </c>
    </row>
    <row r="64" spans="1:5">
      <c r="A64" s="87">
        <v>2772</v>
      </c>
      <c r="B64" s="276" t="s">
        <v>811</v>
      </c>
      <c r="C64" s="74" t="s">
        <v>812</v>
      </c>
      <c r="D64" s="74" t="s">
        <v>813</v>
      </c>
      <c r="E64" s="75" t="s">
        <v>815</v>
      </c>
    </row>
    <row r="65" spans="1:5">
      <c r="A65" s="87">
        <v>2776</v>
      </c>
      <c r="B65" s="276" t="s">
        <v>811</v>
      </c>
      <c r="C65" s="74" t="s">
        <v>812</v>
      </c>
      <c r="D65" s="74" t="s">
        <v>813</v>
      </c>
      <c r="E65" s="75" t="s">
        <v>815</v>
      </c>
    </row>
    <row r="66" spans="1:5">
      <c r="A66" s="87">
        <v>2778</v>
      </c>
      <c r="B66" s="276" t="s">
        <v>811</v>
      </c>
      <c r="C66" s="74" t="s">
        <v>812</v>
      </c>
      <c r="D66" s="74" t="s">
        <v>813</v>
      </c>
      <c r="E66" s="75" t="s">
        <v>815</v>
      </c>
    </row>
    <row r="67" spans="1:5">
      <c r="A67" s="87">
        <v>2785</v>
      </c>
      <c r="B67" s="276" t="s">
        <v>1025</v>
      </c>
      <c r="C67" s="74" t="s">
        <v>1026</v>
      </c>
      <c r="D67" s="74" t="s">
        <v>1027</v>
      </c>
      <c r="E67" s="75" t="s">
        <v>1028</v>
      </c>
    </row>
    <row r="68" spans="1:5">
      <c r="A68" s="274">
        <v>2788</v>
      </c>
      <c r="B68" s="276" t="s">
        <v>628</v>
      </c>
      <c r="C68" s="74" t="s">
        <v>629</v>
      </c>
      <c r="D68" s="74" t="s">
        <v>630</v>
      </c>
      <c r="E68" s="75" t="s">
        <v>816</v>
      </c>
    </row>
    <row r="69" spans="1:5">
      <c r="A69" s="87">
        <v>2791</v>
      </c>
      <c r="B69" s="276" t="s">
        <v>1025</v>
      </c>
      <c r="C69" s="74" t="s">
        <v>1026</v>
      </c>
      <c r="D69" s="74" t="s">
        <v>1027</v>
      </c>
      <c r="E69" s="75" t="s">
        <v>1028</v>
      </c>
    </row>
    <row r="70" spans="1:5">
      <c r="A70" s="87">
        <v>2801</v>
      </c>
      <c r="B70" s="276" t="s">
        <v>631</v>
      </c>
      <c r="C70" s="74" t="s">
        <v>632</v>
      </c>
      <c r="D70" s="74" t="s">
        <v>633</v>
      </c>
      <c r="E70" s="75" t="s">
        <v>817</v>
      </c>
    </row>
    <row r="71" spans="1:5">
      <c r="A71" s="273">
        <v>2808</v>
      </c>
      <c r="B71" s="276" t="s">
        <v>811</v>
      </c>
      <c r="C71" s="74" t="s">
        <v>812</v>
      </c>
      <c r="D71" s="74" t="s">
        <v>813</v>
      </c>
      <c r="E71" s="75" t="s">
        <v>815</v>
      </c>
    </row>
    <row r="72" spans="1:5">
      <c r="A72" s="87">
        <v>2810</v>
      </c>
      <c r="B72" s="276" t="s">
        <v>1025</v>
      </c>
      <c r="C72" s="74" t="s">
        <v>1026</v>
      </c>
      <c r="D72" s="74" t="s">
        <v>1027</v>
      </c>
      <c r="E72" s="75" t="s">
        <v>1028</v>
      </c>
    </row>
    <row r="73" spans="1:5">
      <c r="A73" s="87">
        <v>2813</v>
      </c>
      <c r="B73" s="276" t="s">
        <v>989</v>
      </c>
      <c r="C73" s="74" t="s">
        <v>991</v>
      </c>
      <c r="D73" s="74" t="s">
        <v>992</v>
      </c>
      <c r="E73" s="75" t="s">
        <v>993</v>
      </c>
    </row>
    <row r="74" spans="1:5">
      <c r="A74" s="87">
        <v>2902</v>
      </c>
      <c r="B74" s="276" t="s">
        <v>631</v>
      </c>
      <c r="C74" s="74" t="s">
        <v>632</v>
      </c>
      <c r="D74" s="74" t="s">
        <v>633</v>
      </c>
      <c r="E74" s="75" t="s">
        <v>817</v>
      </c>
    </row>
    <row r="75" spans="1:5">
      <c r="A75" s="274">
        <v>2917</v>
      </c>
      <c r="B75" s="276" t="s">
        <v>628</v>
      </c>
      <c r="C75" s="74" t="s">
        <v>629</v>
      </c>
      <c r="D75" s="74" t="s">
        <v>630</v>
      </c>
      <c r="E75" s="75" t="s">
        <v>816</v>
      </c>
    </row>
    <row r="76" spans="1:5">
      <c r="A76" s="87">
        <v>2971</v>
      </c>
      <c r="B76" s="276" t="s">
        <v>631</v>
      </c>
      <c r="C76" s="74" t="s">
        <v>632</v>
      </c>
      <c r="D76" s="74" t="s">
        <v>633</v>
      </c>
      <c r="E76" s="75" t="s">
        <v>817</v>
      </c>
    </row>
    <row r="77" spans="1:5">
      <c r="A77" s="87">
        <v>2992</v>
      </c>
      <c r="B77" s="276" t="s">
        <v>1025</v>
      </c>
      <c r="C77" s="74" t="s">
        <v>1026</v>
      </c>
      <c r="D77" s="74" t="s">
        <v>1027</v>
      </c>
      <c r="E77" s="75" t="s">
        <v>1028</v>
      </c>
    </row>
    <row r="78" spans="1:5">
      <c r="A78" s="87">
        <v>3003</v>
      </c>
      <c r="B78" s="276" t="s">
        <v>1025</v>
      </c>
      <c r="C78" s="74" t="s">
        <v>1026</v>
      </c>
      <c r="D78" s="74" t="s">
        <v>1027</v>
      </c>
      <c r="E78" s="75" t="s">
        <v>1028</v>
      </c>
    </row>
    <row r="79" spans="1:5">
      <c r="A79" s="87">
        <v>3008</v>
      </c>
      <c r="B79" s="276" t="s">
        <v>811</v>
      </c>
      <c r="C79" s="74" t="s">
        <v>812</v>
      </c>
      <c r="D79" s="74" t="s">
        <v>813</v>
      </c>
      <c r="E79" s="75" t="s">
        <v>815</v>
      </c>
    </row>
    <row r="80" spans="1:5">
      <c r="A80" s="87">
        <v>3070</v>
      </c>
      <c r="B80" s="276" t="s">
        <v>631</v>
      </c>
      <c r="C80" s="74" t="s">
        <v>632</v>
      </c>
      <c r="D80" s="74" t="s">
        <v>633</v>
      </c>
      <c r="E80" s="75" t="s">
        <v>817</v>
      </c>
    </row>
    <row r="81" spans="1:5">
      <c r="A81" s="87">
        <v>3071</v>
      </c>
      <c r="B81" s="276" t="s">
        <v>811</v>
      </c>
      <c r="C81" s="74" t="s">
        <v>812</v>
      </c>
      <c r="D81" s="74" t="s">
        <v>813</v>
      </c>
      <c r="E81" s="75" t="s">
        <v>815</v>
      </c>
    </row>
    <row r="82" spans="1:5">
      <c r="A82" s="273">
        <v>3077</v>
      </c>
      <c r="B82" s="276" t="s">
        <v>628</v>
      </c>
      <c r="C82" s="74" t="s">
        <v>629</v>
      </c>
      <c r="D82" s="74" t="s">
        <v>630</v>
      </c>
      <c r="E82" s="75" t="s">
        <v>816</v>
      </c>
    </row>
    <row r="83" spans="1:5">
      <c r="A83" s="273">
        <v>3081</v>
      </c>
      <c r="B83" s="276" t="s">
        <v>631</v>
      </c>
      <c r="C83" s="74" t="s">
        <v>632</v>
      </c>
      <c r="D83" s="74" t="s">
        <v>633</v>
      </c>
      <c r="E83" s="75" t="s">
        <v>817</v>
      </c>
    </row>
    <row r="84" spans="1:5">
      <c r="A84" s="87">
        <v>3098</v>
      </c>
      <c r="B84" s="276" t="s">
        <v>1025</v>
      </c>
      <c r="C84" s="74" t="s">
        <v>1026</v>
      </c>
      <c r="D84" s="74" t="s">
        <v>1027</v>
      </c>
      <c r="E84" s="75" t="s">
        <v>1028</v>
      </c>
    </row>
    <row r="85" spans="1:5">
      <c r="A85" s="87">
        <v>3110</v>
      </c>
      <c r="B85" s="276" t="s">
        <v>1025</v>
      </c>
      <c r="C85" s="74" t="s">
        <v>1026</v>
      </c>
      <c r="D85" s="74" t="s">
        <v>1027</v>
      </c>
      <c r="E85" s="75" t="s">
        <v>1028</v>
      </c>
    </row>
    <row r="86" spans="1:5">
      <c r="A86" s="274">
        <v>3168</v>
      </c>
      <c r="B86" s="276" t="s">
        <v>631</v>
      </c>
      <c r="C86" s="74" t="s">
        <v>632</v>
      </c>
      <c r="D86" s="74" t="s">
        <v>633</v>
      </c>
      <c r="E86" s="75" t="s">
        <v>817</v>
      </c>
    </row>
    <row r="87" spans="1:5">
      <c r="A87" s="87">
        <v>3169</v>
      </c>
      <c r="B87" s="276" t="s">
        <v>1025</v>
      </c>
      <c r="C87" s="74" t="s">
        <v>1026</v>
      </c>
      <c r="D87" s="74" t="s">
        <v>1027</v>
      </c>
      <c r="E87" s="75" t="s">
        <v>1028</v>
      </c>
    </row>
    <row r="88" spans="1:5">
      <c r="A88" s="87">
        <v>3195</v>
      </c>
      <c r="B88" s="276" t="s">
        <v>628</v>
      </c>
      <c r="C88" s="74" t="s">
        <v>629</v>
      </c>
      <c r="D88" s="74" t="s">
        <v>630</v>
      </c>
      <c r="E88" s="75" t="s">
        <v>816</v>
      </c>
    </row>
    <row r="89" spans="1:5">
      <c r="A89" s="87">
        <v>3201</v>
      </c>
      <c r="B89" s="276" t="s">
        <v>628</v>
      </c>
      <c r="C89" s="74" t="s">
        <v>629</v>
      </c>
      <c r="D89" s="74" t="s">
        <v>630</v>
      </c>
      <c r="E89" s="75" t="s">
        <v>816</v>
      </c>
    </row>
    <row r="90" spans="1:5">
      <c r="A90" s="273">
        <v>3203</v>
      </c>
      <c r="B90" s="276" t="s">
        <v>811</v>
      </c>
      <c r="C90" s="74" t="s">
        <v>812</v>
      </c>
      <c r="D90" s="74" t="s">
        <v>813</v>
      </c>
      <c r="E90" s="75" t="s">
        <v>815</v>
      </c>
    </row>
    <row r="91" spans="1:5">
      <c r="A91" s="87">
        <v>3204</v>
      </c>
      <c r="B91" s="276" t="s">
        <v>631</v>
      </c>
      <c r="C91" s="74" t="s">
        <v>632</v>
      </c>
      <c r="D91" s="74" t="s">
        <v>633</v>
      </c>
      <c r="E91" s="75" t="s">
        <v>817</v>
      </c>
    </row>
    <row r="92" spans="1:5">
      <c r="A92" s="87">
        <v>3205</v>
      </c>
      <c r="B92" s="276" t="s">
        <v>990</v>
      </c>
      <c r="C92" s="74" t="s">
        <v>994</v>
      </c>
      <c r="D92" s="74" t="s">
        <v>995</v>
      </c>
      <c r="E92" s="75" t="s">
        <v>996</v>
      </c>
    </row>
    <row r="93" spans="1:5">
      <c r="A93" s="87">
        <v>3217</v>
      </c>
      <c r="B93" s="276" t="s">
        <v>628</v>
      </c>
      <c r="C93" s="74" t="s">
        <v>629</v>
      </c>
      <c r="D93" s="74" t="s">
        <v>630</v>
      </c>
      <c r="E93" s="75" t="s">
        <v>816</v>
      </c>
    </row>
    <row r="94" spans="1:5">
      <c r="A94" s="274">
        <v>3229</v>
      </c>
      <c r="B94" s="276" t="s">
        <v>628</v>
      </c>
      <c r="C94" s="74" t="s">
        <v>629</v>
      </c>
      <c r="D94" s="74" t="s">
        <v>630</v>
      </c>
      <c r="E94" s="75" t="s">
        <v>816</v>
      </c>
    </row>
    <row r="95" spans="1:5">
      <c r="A95" s="274">
        <v>3244</v>
      </c>
      <c r="B95" s="276" t="s">
        <v>631</v>
      </c>
      <c r="C95" s="74" t="s">
        <v>632</v>
      </c>
      <c r="D95" s="74" t="s">
        <v>633</v>
      </c>
      <c r="E95" s="75" t="s">
        <v>817</v>
      </c>
    </row>
    <row r="96" spans="1:5">
      <c r="A96" s="274">
        <v>3245</v>
      </c>
      <c r="B96" s="276" t="s">
        <v>1043</v>
      </c>
      <c r="C96" s="74" t="s">
        <v>1044</v>
      </c>
      <c r="D96" s="74" t="s">
        <v>1045</v>
      </c>
      <c r="E96" s="75" t="s">
        <v>1046</v>
      </c>
    </row>
    <row r="97" spans="1:5">
      <c r="A97" s="87">
        <v>3253</v>
      </c>
      <c r="B97" s="276" t="s">
        <v>631</v>
      </c>
      <c r="C97" s="74" t="s">
        <v>632</v>
      </c>
      <c r="D97" s="74" t="s">
        <v>633</v>
      </c>
      <c r="E97" s="75" t="s">
        <v>817</v>
      </c>
    </row>
    <row r="98" spans="1:5">
      <c r="A98" s="87">
        <v>3262</v>
      </c>
      <c r="B98" s="276" t="s">
        <v>631</v>
      </c>
      <c r="C98" s="74" t="s">
        <v>632</v>
      </c>
      <c r="D98" s="74" t="s">
        <v>633</v>
      </c>
      <c r="E98" s="75" t="s">
        <v>817</v>
      </c>
    </row>
    <row r="99" spans="1:5">
      <c r="A99" s="87">
        <v>3266</v>
      </c>
      <c r="B99" s="276" t="s">
        <v>1043</v>
      </c>
      <c r="C99" s="74" t="s">
        <v>1044</v>
      </c>
      <c r="D99" s="74" t="s">
        <v>1045</v>
      </c>
      <c r="E99" s="75" t="s">
        <v>1046</v>
      </c>
    </row>
    <row r="100" spans="1:5">
      <c r="A100" s="274">
        <v>3287</v>
      </c>
      <c r="B100" s="276" t="s">
        <v>631</v>
      </c>
      <c r="C100" s="74" t="s">
        <v>632</v>
      </c>
      <c r="D100" s="74" t="s">
        <v>633</v>
      </c>
      <c r="E100" s="75" t="s">
        <v>817</v>
      </c>
    </row>
    <row r="101" spans="1:5">
      <c r="A101" s="274">
        <v>3295</v>
      </c>
      <c r="B101" s="276" t="s">
        <v>631</v>
      </c>
      <c r="C101" s="74" t="s">
        <v>632</v>
      </c>
      <c r="D101" s="74" t="s">
        <v>633</v>
      </c>
      <c r="E101" s="75" t="s">
        <v>817</v>
      </c>
    </row>
    <row r="102" spans="1:5">
      <c r="A102" s="274">
        <v>3313</v>
      </c>
      <c r="B102" s="276" t="s">
        <v>631</v>
      </c>
      <c r="C102" s="74" t="s">
        <v>632</v>
      </c>
      <c r="D102" s="74" t="s">
        <v>633</v>
      </c>
      <c r="E102" s="75" t="s">
        <v>817</v>
      </c>
    </row>
    <row r="103" spans="1:5">
      <c r="A103" s="87">
        <v>3345</v>
      </c>
      <c r="B103" s="276" t="s">
        <v>1043</v>
      </c>
      <c r="C103" s="74" t="s">
        <v>1044</v>
      </c>
      <c r="D103" s="74" t="s">
        <v>1045</v>
      </c>
      <c r="E103" s="75" t="s">
        <v>1046</v>
      </c>
    </row>
    <row r="104" spans="1:5">
      <c r="A104" s="274">
        <v>3365</v>
      </c>
      <c r="B104" s="276" t="s">
        <v>631</v>
      </c>
      <c r="C104" s="74" t="s">
        <v>632</v>
      </c>
      <c r="D104" s="74" t="s">
        <v>633</v>
      </c>
      <c r="E104" s="75" t="s">
        <v>817</v>
      </c>
    </row>
    <row r="105" spans="1:5">
      <c r="A105" s="87">
        <v>3367</v>
      </c>
      <c r="B105" s="276" t="s">
        <v>1025</v>
      </c>
      <c r="C105" s="74" t="s">
        <v>1026</v>
      </c>
      <c r="D105" s="74" t="s">
        <v>1027</v>
      </c>
      <c r="E105" s="75" t="s">
        <v>1028</v>
      </c>
    </row>
    <row r="106" spans="1:5">
      <c r="A106" s="274">
        <v>3371</v>
      </c>
      <c r="B106" s="276" t="s">
        <v>631</v>
      </c>
      <c r="C106" s="74" t="s">
        <v>632</v>
      </c>
      <c r="D106" s="74" t="s">
        <v>633</v>
      </c>
      <c r="E106" s="75" t="s">
        <v>817</v>
      </c>
    </row>
    <row r="107" spans="1:5">
      <c r="A107" s="87">
        <v>3389</v>
      </c>
      <c r="B107" s="276" t="s">
        <v>1025</v>
      </c>
      <c r="C107" s="74" t="s">
        <v>1026</v>
      </c>
      <c r="D107" s="74" t="s">
        <v>1027</v>
      </c>
      <c r="E107" s="75" t="s">
        <v>1028</v>
      </c>
    </row>
    <row r="108" spans="1:5">
      <c r="A108" s="87">
        <v>3404</v>
      </c>
      <c r="B108" s="276" t="s">
        <v>625</v>
      </c>
      <c r="C108" s="74" t="s">
        <v>626</v>
      </c>
      <c r="D108" s="74" t="s">
        <v>627</v>
      </c>
      <c r="E108" s="75" t="s">
        <v>814</v>
      </c>
    </row>
    <row r="109" spans="1:5">
      <c r="A109" s="87">
        <v>3406</v>
      </c>
      <c r="B109" s="276" t="s">
        <v>628</v>
      </c>
      <c r="C109" s="74" t="s">
        <v>629</v>
      </c>
      <c r="D109" s="74" t="s">
        <v>630</v>
      </c>
      <c r="E109" s="75" t="s">
        <v>816</v>
      </c>
    </row>
    <row r="110" spans="1:5">
      <c r="A110" s="87">
        <v>3412</v>
      </c>
      <c r="B110" s="276" t="s">
        <v>1043</v>
      </c>
      <c r="C110" s="74" t="s">
        <v>1044</v>
      </c>
      <c r="D110" s="74" t="s">
        <v>1045</v>
      </c>
      <c r="E110" s="75" t="s">
        <v>1046</v>
      </c>
    </row>
    <row r="111" spans="1:5">
      <c r="A111" s="87">
        <v>3421</v>
      </c>
      <c r="B111" s="276" t="s">
        <v>631</v>
      </c>
      <c r="C111" s="74" t="s">
        <v>632</v>
      </c>
      <c r="D111" s="74" t="s">
        <v>633</v>
      </c>
      <c r="E111" s="75" t="s">
        <v>817</v>
      </c>
    </row>
    <row r="112" spans="1:5">
      <c r="A112" s="274">
        <v>3444</v>
      </c>
      <c r="B112" s="276" t="s">
        <v>990</v>
      </c>
      <c r="C112" s="74" t="s">
        <v>994</v>
      </c>
      <c r="D112" s="74" t="s">
        <v>995</v>
      </c>
      <c r="E112" s="75" t="s">
        <v>996</v>
      </c>
    </row>
    <row r="113" spans="1:5">
      <c r="A113" s="87">
        <v>3452</v>
      </c>
      <c r="B113" s="276" t="s">
        <v>628</v>
      </c>
      <c r="C113" s="74" t="s">
        <v>629</v>
      </c>
      <c r="D113" s="74" t="s">
        <v>630</v>
      </c>
      <c r="E113" s="75" t="s">
        <v>816</v>
      </c>
    </row>
    <row r="114" spans="1:5">
      <c r="A114" s="87">
        <v>3458</v>
      </c>
      <c r="B114" s="276" t="s">
        <v>990</v>
      </c>
      <c r="C114" s="74" t="s">
        <v>994</v>
      </c>
      <c r="D114" s="74" t="s">
        <v>995</v>
      </c>
      <c r="E114" s="75" t="s">
        <v>996</v>
      </c>
    </row>
    <row r="115" spans="1:5">
      <c r="A115" s="87">
        <v>3460</v>
      </c>
      <c r="B115" s="276" t="s">
        <v>989</v>
      </c>
      <c r="C115" s="74" t="s">
        <v>991</v>
      </c>
      <c r="D115" s="74" t="s">
        <v>992</v>
      </c>
      <c r="E115" s="75" t="s">
        <v>993</v>
      </c>
    </row>
    <row r="116" spans="1:5">
      <c r="A116" s="274">
        <v>3491</v>
      </c>
      <c r="B116" s="276" t="s">
        <v>628</v>
      </c>
      <c r="C116" s="74" t="s">
        <v>629</v>
      </c>
      <c r="D116" s="74" t="s">
        <v>630</v>
      </c>
      <c r="E116" s="75" t="s">
        <v>816</v>
      </c>
    </row>
    <row r="117" spans="1:5">
      <c r="A117" s="273">
        <v>3493</v>
      </c>
      <c r="B117" s="276" t="s">
        <v>1025</v>
      </c>
      <c r="C117" s="74" t="s">
        <v>1026</v>
      </c>
      <c r="D117" s="74" t="s">
        <v>1027</v>
      </c>
      <c r="E117" s="75" t="s">
        <v>1028</v>
      </c>
    </row>
    <row r="118" spans="1:5">
      <c r="A118" s="87">
        <v>3494</v>
      </c>
      <c r="B118" s="276" t="s">
        <v>1025</v>
      </c>
      <c r="C118" s="74" t="s">
        <v>1026</v>
      </c>
      <c r="D118" s="74" t="s">
        <v>1027</v>
      </c>
      <c r="E118" s="75" t="s">
        <v>1028</v>
      </c>
    </row>
    <row r="119" spans="1:5">
      <c r="A119" s="87">
        <v>3499</v>
      </c>
      <c r="B119" s="276" t="s">
        <v>1025</v>
      </c>
      <c r="C119" s="74" t="s">
        <v>1026</v>
      </c>
      <c r="D119" s="74" t="s">
        <v>1027</v>
      </c>
      <c r="E119" s="75" t="s">
        <v>1028</v>
      </c>
    </row>
    <row r="120" spans="1:5">
      <c r="A120" s="87">
        <v>3558</v>
      </c>
      <c r="B120" s="276" t="s">
        <v>811</v>
      </c>
      <c r="C120" s="74" t="s">
        <v>812</v>
      </c>
      <c r="D120" s="74" t="s">
        <v>813</v>
      </c>
      <c r="E120" s="75" t="s">
        <v>815</v>
      </c>
    </row>
    <row r="121" spans="1:5">
      <c r="A121" s="87">
        <v>3593</v>
      </c>
      <c r="B121" s="276" t="s">
        <v>625</v>
      </c>
      <c r="C121" s="74" t="s">
        <v>626</v>
      </c>
      <c r="D121" s="74" t="s">
        <v>627</v>
      </c>
      <c r="E121" s="75" t="s">
        <v>814</v>
      </c>
    </row>
    <row r="122" spans="1:5">
      <c r="A122" s="87">
        <v>3686</v>
      </c>
      <c r="B122" s="276" t="s">
        <v>811</v>
      </c>
      <c r="C122" s="74" t="s">
        <v>812</v>
      </c>
      <c r="D122" s="74" t="s">
        <v>813</v>
      </c>
      <c r="E122" s="75" t="s">
        <v>815</v>
      </c>
    </row>
    <row r="123" spans="1:5">
      <c r="A123" s="87">
        <v>3700</v>
      </c>
      <c r="B123" s="276" t="s">
        <v>628</v>
      </c>
      <c r="C123" s="74" t="s">
        <v>629</v>
      </c>
      <c r="D123" s="74" t="s">
        <v>630</v>
      </c>
      <c r="E123" s="75" t="s">
        <v>816</v>
      </c>
    </row>
    <row r="124" spans="1:5">
      <c r="A124" s="87">
        <v>3740</v>
      </c>
      <c r="B124" s="276" t="s">
        <v>989</v>
      </c>
      <c r="C124" s="74" t="s">
        <v>991</v>
      </c>
      <c r="D124" s="74" t="s">
        <v>992</v>
      </c>
      <c r="E124" s="75" t="s">
        <v>993</v>
      </c>
    </row>
    <row r="125" spans="1:5">
      <c r="A125" s="274">
        <v>3793</v>
      </c>
      <c r="B125" s="276" t="s">
        <v>631</v>
      </c>
      <c r="C125" s="74" t="s">
        <v>632</v>
      </c>
      <c r="D125" s="74" t="s">
        <v>633</v>
      </c>
      <c r="E125" s="75" t="s">
        <v>817</v>
      </c>
    </row>
    <row r="126" spans="1:5">
      <c r="A126" s="87">
        <v>3867</v>
      </c>
      <c r="B126" s="276" t="s">
        <v>811</v>
      </c>
      <c r="C126" s="74" t="s">
        <v>812</v>
      </c>
      <c r="D126" s="74" t="s">
        <v>813</v>
      </c>
      <c r="E126" s="75" t="s">
        <v>815</v>
      </c>
    </row>
    <row r="127" spans="1:5">
      <c r="A127" s="87">
        <v>3910</v>
      </c>
      <c r="B127" s="276" t="s">
        <v>631</v>
      </c>
      <c r="C127" s="74" t="s">
        <v>632</v>
      </c>
      <c r="D127" s="74" t="s">
        <v>633</v>
      </c>
      <c r="E127" s="75" t="s">
        <v>817</v>
      </c>
    </row>
    <row r="128" spans="1:5">
      <c r="A128" s="87">
        <v>3919</v>
      </c>
      <c r="B128" s="276" t="s">
        <v>1025</v>
      </c>
      <c r="C128" s="74" t="s">
        <v>1026</v>
      </c>
      <c r="D128" s="74" t="s">
        <v>1027</v>
      </c>
      <c r="E128" s="75" t="s">
        <v>1028</v>
      </c>
    </row>
    <row r="129" spans="1:5">
      <c r="A129" s="87">
        <v>3952</v>
      </c>
      <c r="B129" s="276" t="s">
        <v>625</v>
      </c>
      <c r="C129" s="74" t="s">
        <v>626</v>
      </c>
      <c r="D129" s="74" t="s">
        <v>627</v>
      </c>
      <c r="E129" s="75" t="s">
        <v>814</v>
      </c>
    </row>
    <row r="130" spans="1:5">
      <c r="A130" s="87">
        <v>4054</v>
      </c>
      <c r="B130" s="276" t="s">
        <v>628</v>
      </c>
      <c r="C130" s="74" t="s">
        <v>629</v>
      </c>
      <c r="D130" s="74" t="s">
        <v>630</v>
      </c>
      <c r="E130" s="75" t="s">
        <v>816</v>
      </c>
    </row>
    <row r="131" spans="1:5">
      <c r="A131" s="87">
        <v>4101</v>
      </c>
      <c r="B131" s="276" t="s">
        <v>989</v>
      </c>
      <c r="C131" s="74" t="s">
        <v>991</v>
      </c>
      <c r="D131" s="74" t="s">
        <v>992</v>
      </c>
      <c r="E131" s="75" t="s">
        <v>993</v>
      </c>
    </row>
    <row r="132" spans="1:5">
      <c r="A132" s="87">
        <v>4140</v>
      </c>
      <c r="B132" s="276" t="s">
        <v>1043</v>
      </c>
      <c r="C132" s="74" t="s">
        <v>1044</v>
      </c>
      <c r="D132" s="74" t="s">
        <v>1045</v>
      </c>
      <c r="E132" s="75" t="s">
        <v>1046</v>
      </c>
    </row>
    <row r="133" spans="1:5">
      <c r="A133" s="87">
        <v>4157</v>
      </c>
      <c r="B133" s="276" t="s">
        <v>1025</v>
      </c>
      <c r="C133" s="74" t="s">
        <v>1026</v>
      </c>
      <c r="D133" s="74" t="s">
        <v>1027</v>
      </c>
      <c r="E133" s="75" t="s">
        <v>1028</v>
      </c>
    </row>
    <row r="134" spans="1:5">
      <c r="A134" s="87">
        <v>4183</v>
      </c>
      <c r="B134" s="276" t="s">
        <v>1043</v>
      </c>
      <c r="C134" s="74" t="s">
        <v>1044</v>
      </c>
      <c r="D134" s="74" t="s">
        <v>1045</v>
      </c>
      <c r="E134" s="75" t="s">
        <v>1046</v>
      </c>
    </row>
    <row r="135" spans="1:5">
      <c r="A135" s="87">
        <v>4204</v>
      </c>
      <c r="B135" s="276" t="s">
        <v>631</v>
      </c>
      <c r="C135" s="74" t="s">
        <v>632</v>
      </c>
      <c r="D135" s="74" t="s">
        <v>633</v>
      </c>
      <c r="E135" s="75" t="s">
        <v>817</v>
      </c>
    </row>
    <row r="136" spans="1:5">
      <c r="A136" s="273">
        <v>4298</v>
      </c>
      <c r="B136" s="276" t="s">
        <v>1043</v>
      </c>
      <c r="C136" s="74" t="s">
        <v>1044</v>
      </c>
      <c r="D136" s="74" t="s">
        <v>1045</v>
      </c>
      <c r="E136" s="75" t="s">
        <v>1046</v>
      </c>
    </row>
    <row r="137" spans="1:5">
      <c r="A137" s="87">
        <v>4307</v>
      </c>
      <c r="B137" s="276" t="s">
        <v>631</v>
      </c>
      <c r="C137" s="74" t="s">
        <v>632</v>
      </c>
      <c r="D137" s="74" t="s">
        <v>633</v>
      </c>
      <c r="E137" s="75" t="s">
        <v>817</v>
      </c>
    </row>
    <row r="138" spans="1:5">
      <c r="A138" s="87">
        <v>4315</v>
      </c>
      <c r="B138" s="276" t="s">
        <v>1043</v>
      </c>
      <c r="C138" s="74" t="s">
        <v>1044</v>
      </c>
      <c r="D138" s="74" t="s">
        <v>1045</v>
      </c>
      <c r="E138" s="75" t="s">
        <v>1046</v>
      </c>
    </row>
    <row r="139" spans="1:5">
      <c r="A139" s="87">
        <v>4316</v>
      </c>
      <c r="B139" s="276" t="s">
        <v>811</v>
      </c>
      <c r="C139" s="74" t="s">
        <v>812</v>
      </c>
      <c r="D139" s="74" t="s">
        <v>813</v>
      </c>
      <c r="E139" s="75" t="s">
        <v>815</v>
      </c>
    </row>
    <row r="140" spans="1:5">
      <c r="A140" s="274">
        <v>4329</v>
      </c>
      <c r="B140" s="276" t="s">
        <v>990</v>
      </c>
      <c r="C140" s="74" t="s">
        <v>994</v>
      </c>
      <c r="D140" s="74" t="s">
        <v>995</v>
      </c>
      <c r="E140" s="75" t="s">
        <v>996</v>
      </c>
    </row>
    <row r="141" spans="1:5">
      <c r="A141" s="87">
        <v>4370</v>
      </c>
      <c r="B141" s="276" t="s">
        <v>625</v>
      </c>
      <c r="C141" s="74" t="s">
        <v>626</v>
      </c>
      <c r="D141" s="74" t="s">
        <v>627</v>
      </c>
      <c r="E141" s="75" t="s">
        <v>814</v>
      </c>
    </row>
    <row r="142" spans="1:5">
      <c r="A142" s="87">
        <v>4412</v>
      </c>
      <c r="B142" s="276" t="s">
        <v>811</v>
      </c>
      <c r="C142" s="74" t="s">
        <v>812</v>
      </c>
      <c r="D142" s="74" t="s">
        <v>813</v>
      </c>
      <c r="E142" s="75" t="s">
        <v>815</v>
      </c>
    </row>
    <row r="143" spans="1:5">
      <c r="A143" s="87">
        <v>4457</v>
      </c>
      <c r="B143" s="276" t="s">
        <v>990</v>
      </c>
      <c r="C143" s="74" t="s">
        <v>994</v>
      </c>
      <c r="D143" s="74" t="s">
        <v>995</v>
      </c>
      <c r="E143" s="75" t="s">
        <v>996</v>
      </c>
    </row>
    <row r="144" spans="1:5">
      <c r="A144" s="87">
        <v>4497</v>
      </c>
      <c r="B144" s="276" t="s">
        <v>811</v>
      </c>
      <c r="C144" s="74" t="s">
        <v>812</v>
      </c>
      <c r="D144" s="74" t="s">
        <v>813</v>
      </c>
      <c r="E144" s="75" t="s">
        <v>815</v>
      </c>
    </row>
    <row r="145" spans="1:5">
      <c r="A145" s="87">
        <v>4542</v>
      </c>
      <c r="B145" s="276" t="s">
        <v>811</v>
      </c>
      <c r="C145" s="74" t="s">
        <v>812</v>
      </c>
      <c r="D145" s="74" t="s">
        <v>813</v>
      </c>
      <c r="E145" s="75" t="s">
        <v>815</v>
      </c>
    </row>
    <row r="146" spans="1:5">
      <c r="A146" s="87">
        <v>4550</v>
      </c>
      <c r="B146" s="276" t="s">
        <v>628</v>
      </c>
      <c r="C146" s="74" t="s">
        <v>629</v>
      </c>
      <c r="D146" s="74" t="s">
        <v>630</v>
      </c>
      <c r="E146" s="75" t="s">
        <v>816</v>
      </c>
    </row>
    <row r="147" spans="1:5">
      <c r="A147" s="87">
        <v>4554</v>
      </c>
      <c r="B147" s="276" t="s">
        <v>1025</v>
      </c>
      <c r="C147" s="74" t="s">
        <v>1026</v>
      </c>
      <c r="D147" s="74" t="s">
        <v>1027</v>
      </c>
      <c r="E147" s="75" t="s">
        <v>1028</v>
      </c>
    </row>
    <row r="148" spans="1:5">
      <c r="A148" s="274">
        <v>4577</v>
      </c>
      <c r="B148" s="276" t="s">
        <v>628</v>
      </c>
      <c r="C148" s="74" t="s">
        <v>629</v>
      </c>
      <c r="D148" s="74" t="s">
        <v>630</v>
      </c>
      <c r="E148" s="75" t="s">
        <v>816</v>
      </c>
    </row>
    <row r="149" spans="1:5">
      <c r="A149" s="87">
        <v>4621</v>
      </c>
      <c r="B149" s="276" t="s">
        <v>811</v>
      </c>
      <c r="C149" s="74" t="s">
        <v>812</v>
      </c>
      <c r="D149" s="74" t="s">
        <v>813</v>
      </c>
      <c r="E149" s="75" t="s">
        <v>815</v>
      </c>
    </row>
    <row r="150" spans="1:5">
      <c r="A150" s="87">
        <v>4635</v>
      </c>
      <c r="B150" s="276" t="s">
        <v>811</v>
      </c>
      <c r="C150" s="74" t="s">
        <v>812</v>
      </c>
      <c r="D150" s="74" t="s">
        <v>813</v>
      </c>
      <c r="E150" s="75" t="s">
        <v>815</v>
      </c>
    </row>
    <row r="151" spans="1:5">
      <c r="A151" s="87">
        <v>4709</v>
      </c>
      <c r="B151" s="276" t="s">
        <v>989</v>
      </c>
      <c r="C151" s="74" t="s">
        <v>991</v>
      </c>
      <c r="D151" s="74" t="s">
        <v>992</v>
      </c>
      <c r="E151" s="75" t="s">
        <v>993</v>
      </c>
    </row>
    <row r="152" spans="1:5">
      <c r="A152" s="274">
        <v>4724</v>
      </c>
      <c r="B152" s="276" t="s">
        <v>990</v>
      </c>
      <c r="C152" s="74" t="s">
        <v>994</v>
      </c>
      <c r="D152" s="74" t="s">
        <v>995</v>
      </c>
      <c r="E152" s="75" t="s">
        <v>996</v>
      </c>
    </row>
    <row r="153" spans="1:5">
      <c r="A153" s="87">
        <v>4771</v>
      </c>
      <c r="B153" s="276" t="s">
        <v>989</v>
      </c>
      <c r="C153" s="74" t="s">
        <v>991</v>
      </c>
      <c r="D153" s="74" t="s">
        <v>992</v>
      </c>
      <c r="E153" s="75" t="s">
        <v>993</v>
      </c>
    </row>
    <row r="154" spans="1:5">
      <c r="A154" s="87">
        <v>4779</v>
      </c>
      <c r="B154" s="276" t="s">
        <v>1025</v>
      </c>
      <c r="C154" s="74" t="s">
        <v>1026</v>
      </c>
      <c r="D154" s="74" t="s">
        <v>1027</v>
      </c>
      <c r="E154" s="75" t="s">
        <v>1028</v>
      </c>
    </row>
    <row r="155" spans="1:5">
      <c r="A155" s="87">
        <v>4786</v>
      </c>
      <c r="B155" s="276" t="s">
        <v>1043</v>
      </c>
      <c r="C155" s="74" t="s">
        <v>1044</v>
      </c>
      <c r="D155" s="74" t="s">
        <v>1045</v>
      </c>
      <c r="E155" s="75" t="s">
        <v>1046</v>
      </c>
    </row>
    <row r="156" spans="1:5">
      <c r="A156" s="87">
        <v>4843</v>
      </c>
      <c r="B156" s="276" t="s">
        <v>631</v>
      </c>
      <c r="C156" s="74" t="s">
        <v>632</v>
      </c>
      <c r="D156" s="74" t="s">
        <v>633</v>
      </c>
      <c r="E156" s="75" t="s">
        <v>817</v>
      </c>
    </row>
    <row r="157" spans="1:5">
      <c r="A157" s="274">
        <v>4868</v>
      </c>
      <c r="B157" s="276" t="s">
        <v>990</v>
      </c>
      <c r="C157" s="74" t="s">
        <v>994</v>
      </c>
      <c r="D157" s="74" t="s">
        <v>995</v>
      </c>
      <c r="E157" s="75" t="s">
        <v>996</v>
      </c>
    </row>
    <row r="158" spans="1:5">
      <c r="A158" s="87">
        <v>5035</v>
      </c>
      <c r="B158" s="276" t="s">
        <v>628</v>
      </c>
      <c r="C158" s="74" t="s">
        <v>629</v>
      </c>
      <c r="D158" s="74" t="s">
        <v>630</v>
      </c>
      <c r="E158" s="75" t="s">
        <v>816</v>
      </c>
    </row>
    <row r="159" spans="1:5">
      <c r="A159" s="87">
        <v>5052</v>
      </c>
      <c r="B159" s="276" t="s">
        <v>625</v>
      </c>
      <c r="C159" s="74" t="s">
        <v>626</v>
      </c>
      <c r="D159" s="74" t="s">
        <v>627</v>
      </c>
      <c r="E159" s="75" t="s">
        <v>814</v>
      </c>
    </row>
    <row r="160" spans="1:5">
      <c r="A160" s="87">
        <v>5053</v>
      </c>
      <c r="B160" s="276" t="s">
        <v>990</v>
      </c>
      <c r="C160" s="74" t="s">
        <v>994</v>
      </c>
      <c r="D160" s="74" t="s">
        <v>995</v>
      </c>
      <c r="E160" s="75" t="s">
        <v>996</v>
      </c>
    </row>
    <row r="161" spans="1:5">
      <c r="A161" s="87">
        <v>5061</v>
      </c>
      <c r="B161" s="276" t="s">
        <v>811</v>
      </c>
      <c r="C161" s="74" t="s">
        <v>812</v>
      </c>
      <c r="D161" s="74" t="s">
        <v>813</v>
      </c>
      <c r="E161" s="75" t="s">
        <v>815</v>
      </c>
    </row>
    <row r="162" spans="1:5">
      <c r="A162" s="87">
        <v>5077</v>
      </c>
      <c r="B162" s="276" t="s">
        <v>628</v>
      </c>
      <c r="C162" s="74" t="s">
        <v>629</v>
      </c>
      <c r="D162" s="74" t="s">
        <v>630</v>
      </c>
      <c r="E162" s="75" t="s">
        <v>816</v>
      </c>
    </row>
    <row r="163" spans="1:5">
      <c r="A163" s="87">
        <v>5090</v>
      </c>
      <c r="B163" s="276" t="s">
        <v>1043</v>
      </c>
      <c r="C163" s="74" t="s">
        <v>1044</v>
      </c>
      <c r="D163" s="74" t="s">
        <v>1045</v>
      </c>
      <c r="E163" s="75" t="s">
        <v>1046</v>
      </c>
    </row>
    <row r="164" spans="1:5">
      <c r="A164" s="87">
        <v>5096</v>
      </c>
      <c r="B164" s="276" t="s">
        <v>811</v>
      </c>
      <c r="C164" s="74" t="s">
        <v>812</v>
      </c>
      <c r="D164" s="74" t="s">
        <v>813</v>
      </c>
      <c r="E164" s="75" t="s">
        <v>815</v>
      </c>
    </row>
    <row r="165" spans="1:5">
      <c r="A165" s="274">
        <v>5145</v>
      </c>
      <c r="B165" s="276" t="s">
        <v>628</v>
      </c>
      <c r="C165" s="74" t="s">
        <v>629</v>
      </c>
      <c r="D165" s="74" t="s">
        <v>630</v>
      </c>
      <c r="E165" s="75" t="s">
        <v>816</v>
      </c>
    </row>
    <row r="166" spans="1:5">
      <c r="A166" s="87">
        <v>5155</v>
      </c>
      <c r="B166" s="276" t="s">
        <v>631</v>
      </c>
      <c r="C166" s="74" t="s">
        <v>632</v>
      </c>
      <c r="D166" s="74" t="s">
        <v>633</v>
      </c>
      <c r="E166" s="75" t="s">
        <v>817</v>
      </c>
    </row>
    <row r="167" spans="1:5">
      <c r="A167" s="87">
        <v>5157</v>
      </c>
      <c r="B167" s="276" t="s">
        <v>631</v>
      </c>
      <c r="C167" s="74" t="s">
        <v>632</v>
      </c>
      <c r="D167" s="74" t="s">
        <v>633</v>
      </c>
      <c r="E167" s="75" t="s">
        <v>817</v>
      </c>
    </row>
    <row r="168" spans="1:5">
      <c r="A168" s="87">
        <v>5192</v>
      </c>
      <c r="B168" s="276" t="s">
        <v>1043</v>
      </c>
      <c r="C168" s="74" t="s">
        <v>1044</v>
      </c>
      <c r="D168" s="74" t="s">
        <v>1045</v>
      </c>
      <c r="E168" s="75" t="s">
        <v>1046</v>
      </c>
    </row>
    <row r="169" spans="1:5">
      <c r="A169" s="87">
        <v>5211</v>
      </c>
      <c r="B169" s="276" t="s">
        <v>625</v>
      </c>
      <c r="C169" s="74" t="s">
        <v>626</v>
      </c>
      <c r="D169" s="74" t="s">
        <v>627</v>
      </c>
      <c r="E169" s="75" t="s">
        <v>814</v>
      </c>
    </row>
    <row r="170" spans="1:5">
      <c r="A170" s="273">
        <v>5232</v>
      </c>
      <c r="B170" s="276" t="s">
        <v>628</v>
      </c>
      <c r="C170" s="74" t="s">
        <v>629</v>
      </c>
      <c r="D170" s="74" t="s">
        <v>630</v>
      </c>
      <c r="E170" s="75" t="s">
        <v>816</v>
      </c>
    </row>
    <row r="171" spans="1:5">
      <c r="A171" s="87">
        <v>5236</v>
      </c>
      <c r="B171" s="276" t="s">
        <v>628</v>
      </c>
      <c r="C171" s="74" t="s">
        <v>629</v>
      </c>
      <c r="D171" s="74" t="s">
        <v>630</v>
      </c>
      <c r="E171" s="75" t="s">
        <v>816</v>
      </c>
    </row>
    <row r="172" spans="1:5">
      <c r="A172" s="87">
        <v>5243</v>
      </c>
      <c r="B172" s="276" t="s">
        <v>625</v>
      </c>
      <c r="C172" s="74" t="s">
        <v>626</v>
      </c>
      <c r="D172" s="74" t="s">
        <v>627</v>
      </c>
      <c r="E172" s="75" t="s">
        <v>814</v>
      </c>
    </row>
    <row r="173" spans="1:5">
      <c r="A173" s="87">
        <v>5262</v>
      </c>
      <c r="B173" s="276" t="s">
        <v>1043</v>
      </c>
      <c r="C173" s="74" t="s">
        <v>1044</v>
      </c>
      <c r="D173" s="74" t="s">
        <v>1045</v>
      </c>
      <c r="E173" s="75" t="s">
        <v>1046</v>
      </c>
    </row>
    <row r="174" spans="1:5">
      <c r="A174" s="87">
        <v>5348</v>
      </c>
      <c r="B174" s="276" t="s">
        <v>1025</v>
      </c>
      <c r="C174" s="74" t="s">
        <v>1026</v>
      </c>
      <c r="D174" s="74" t="s">
        <v>1027</v>
      </c>
      <c r="E174" s="75" t="s">
        <v>1028</v>
      </c>
    </row>
    <row r="175" spans="1:5">
      <c r="A175" s="87">
        <v>5426</v>
      </c>
      <c r="B175" s="276" t="s">
        <v>811</v>
      </c>
      <c r="C175" s="74" t="s">
        <v>812</v>
      </c>
      <c r="D175" s="74" t="s">
        <v>813</v>
      </c>
      <c r="E175" s="75" t="s">
        <v>815</v>
      </c>
    </row>
    <row r="176" spans="1:5">
      <c r="A176" s="87">
        <v>5537</v>
      </c>
      <c r="B176" s="276" t="s">
        <v>811</v>
      </c>
      <c r="C176" s="74" t="s">
        <v>812</v>
      </c>
      <c r="D176" s="74" t="s">
        <v>813</v>
      </c>
      <c r="E176" s="75" t="s">
        <v>815</v>
      </c>
    </row>
    <row r="177" spans="1:5">
      <c r="A177" s="87">
        <v>5538</v>
      </c>
      <c r="B177" s="276" t="s">
        <v>625</v>
      </c>
      <c r="C177" s="74" t="s">
        <v>626</v>
      </c>
      <c r="D177" s="74" t="s">
        <v>627</v>
      </c>
      <c r="E177" s="75" t="s">
        <v>814</v>
      </c>
    </row>
    <row r="178" spans="1:5">
      <c r="A178" s="87">
        <v>5552</v>
      </c>
      <c r="B178" s="276" t="s">
        <v>811</v>
      </c>
      <c r="C178" s="74" t="s">
        <v>812</v>
      </c>
      <c r="D178" s="74" t="s">
        <v>813</v>
      </c>
      <c r="E178" s="75" t="s">
        <v>815</v>
      </c>
    </row>
    <row r="179" spans="1:5">
      <c r="A179" s="87">
        <v>5598</v>
      </c>
      <c r="B179" s="276" t="s">
        <v>1025</v>
      </c>
      <c r="C179" s="74" t="s">
        <v>1026</v>
      </c>
      <c r="D179" s="74" t="s">
        <v>1027</v>
      </c>
      <c r="E179" s="75" t="s">
        <v>1028</v>
      </c>
    </row>
    <row r="180" spans="1:5">
      <c r="A180" s="87">
        <v>5656</v>
      </c>
      <c r="B180" s="276" t="s">
        <v>625</v>
      </c>
      <c r="C180" s="74" t="s">
        <v>626</v>
      </c>
      <c r="D180" s="74" t="s">
        <v>627</v>
      </c>
      <c r="E180" s="75" t="s">
        <v>814</v>
      </c>
    </row>
    <row r="181" spans="1:5">
      <c r="A181" s="87">
        <v>5678</v>
      </c>
      <c r="B181" s="276" t="s">
        <v>631</v>
      </c>
      <c r="C181" s="74" t="s">
        <v>632</v>
      </c>
      <c r="D181" s="74" t="s">
        <v>633</v>
      </c>
      <c r="E181" s="75" t="s">
        <v>817</v>
      </c>
    </row>
    <row r="182" spans="1:5">
      <c r="A182" s="87">
        <v>5789</v>
      </c>
      <c r="B182" s="276" t="s">
        <v>628</v>
      </c>
      <c r="C182" s="74" t="s">
        <v>629</v>
      </c>
      <c r="D182" s="74" t="s">
        <v>630</v>
      </c>
      <c r="E182" s="75" t="s">
        <v>816</v>
      </c>
    </row>
    <row r="183" spans="1:5">
      <c r="A183" s="87">
        <v>5919</v>
      </c>
      <c r="B183" s="276" t="s">
        <v>1025</v>
      </c>
      <c r="C183" s="74" t="s">
        <v>1026</v>
      </c>
      <c r="D183" s="74" t="s">
        <v>1027</v>
      </c>
      <c r="E183" s="75" t="s">
        <v>1028</v>
      </c>
    </row>
    <row r="184" spans="1:5">
      <c r="A184" s="87">
        <v>5921</v>
      </c>
      <c r="B184" s="276" t="s">
        <v>628</v>
      </c>
      <c r="C184" s="74" t="s">
        <v>629</v>
      </c>
      <c r="D184" s="74" t="s">
        <v>630</v>
      </c>
      <c r="E184" s="75" t="s">
        <v>816</v>
      </c>
    </row>
    <row r="185" spans="1:5">
      <c r="A185" s="87">
        <v>5967</v>
      </c>
      <c r="B185" s="276" t="s">
        <v>990</v>
      </c>
      <c r="C185" s="74" t="s">
        <v>994</v>
      </c>
      <c r="D185" s="74" t="s">
        <v>995</v>
      </c>
      <c r="E185" s="75" t="s">
        <v>996</v>
      </c>
    </row>
    <row r="186" spans="1:5">
      <c r="A186" s="273">
        <v>5982</v>
      </c>
      <c r="B186" s="276" t="s">
        <v>1043</v>
      </c>
      <c r="C186" s="74" t="s">
        <v>1044</v>
      </c>
      <c r="D186" s="74" t="s">
        <v>1045</v>
      </c>
      <c r="E186" s="75" t="s">
        <v>1046</v>
      </c>
    </row>
    <row r="187" spans="1:5">
      <c r="A187" s="273">
        <v>6065</v>
      </c>
      <c r="B187" s="276" t="s">
        <v>625</v>
      </c>
      <c r="C187" s="74" t="s">
        <v>626</v>
      </c>
      <c r="D187" s="74" t="s">
        <v>627</v>
      </c>
      <c r="E187" s="75" t="s">
        <v>814</v>
      </c>
    </row>
    <row r="188" spans="1:5">
      <c r="A188" s="87">
        <v>6174</v>
      </c>
      <c r="B188" s="276" t="s">
        <v>1025</v>
      </c>
      <c r="C188" s="74" t="s">
        <v>1026</v>
      </c>
      <c r="D188" s="74" t="s">
        <v>1027</v>
      </c>
      <c r="E188" s="75" t="s">
        <v>1028</v>
      </c>
    </row>
    <row r="189" spans="1:5">
      <c r="A189" s="87">
        <v>6204</v>
      </c>
      <c r="B189" s="276" t="s">
        <v>811</v>
      </c>
      <c r="C189" s="74" t="s">
        <v>812</v>
      </c>
      <c r="D189" s="74" t="s">
        <v>813</v>
      </c>
      <c r="E189" s="75" t="s">
        <v>815</v>
      </c>
    </row>
    <row r="190" spans="1:5">
      <c r="A190" s="87">
        <v>6234</v>
      </c>
      <c r="B190" s="276" t="s">
        <v>628</v>
      </c>
      <c r="C190" s="74" t="s">
        <v>629</v>
      </c>
      <c r="D190" s="74" t="s">
        <v>630</v>
      </c>
      <c r="E190" s="75" t="s">
        <v>816</v>
      </c>
    </row>
    <row r="191" spans="1:5">
      <c r="A191" s="87">
        <v>6269</v>
      </c>
      <c r="B191" s="276" t="s">
        <v>989</v>
      </c>
      <c r="C191" s="74" t="s">
        <v>991</v>
      </c>
      <c r="D191" s="74" t="s">
        <v>992</v>
      </c>
      <c r="E191" s="75" t="s">
        <v>993</v>
      </c>
    </row>
    <row r="192" spans="1:5">
      <c r="A192" s="87">
        <v>6280</v>
      </c>
      <c r="B192" s="276" t="s">
        <v>1025</v>
      </c>
      <c r="C192" s="74" t="s">
        <v>1026</v>
      </c>
      <c r="D192" s="74" t="s">
        <v>1027</v>
      </c>
      <c r="E192" s="75" t="s">
        <v>1028</v>
      </c>
    </row>
    <row r="193" spans="1:5">
      <c r="A193" s="87">
        <v>6358</v>
      </c>
      <c r="B193" s="276" t="s">
        <v>1043</v>
      </c>
      <c r="C193" s="74" t="s">
        <v>1044</v>
      </c>
      <c r="D193" s="74" t="s">
        <v>1045</v>
      </c>
      <c r="E193" s="75" t="s">
        <v>1046</v>
      </c>
    </row>
    <row r="194" spans="1:5">
      <c r="A194" s="87">
        <v>6366</v>
      </c>
      <c r="B194" s="276" t="s">
        <v>990</v>
      </c>
      <c r="C194" s="74" t="s">
        <v>994</v>
      </c>
      <c r="D194" s="74" t="s">
        <v>995</v>
      </c>
      <c r="E194" s="75" t="s">
        <v>996</v>
      </c>
    </row>
    <row r="195" spans="1:5">
      <c r="A195" s="87">
        <v>6402</v>
      </c>
      <c r="B195" s="276" t="s">
        <v>625</v>
      </c>
      <c r="C195" s="74" t="s">
        <v>626</v>
      </c>
      <c r="D195" s="74" t="s">
        <v>627</v>
      </c>
      <c r="E195" s="75" t="s">
        <v>814</v>
      </c>
    </row>
    <row r="196" spans="1:5">
      <c r="A196" s="87">
        <v>6403</v>
      </c>
      <c r="B196" s="276" t="s">
        <v>628</v>
      </c>
      <c r="C196" s="74" t="s">
        <v>629</v>
      </c>
      <c r="D196" s="74" t="s">
        <v>630</v>
      </c>
      <c r="E196" s="75" t="s">
        <v>816</v>
      </c>
    </row>
    <row r="197" spans="1:5">
      <c r="A197" s="87">
        <v>6409</v>
      </c>
      <c r="B197" s="276" t="s">
        <v>1043</v>
      </c>
      <c r="C197" s="74" t="s">
        <v>1044</v>
      </c>
      <c r="D197" s="74" t="s">
        <v>1045</v>
      </c>
      <c r="E197" s="75" t="s">
        <v>1046</v>
      </c>
    </row>
    <row r="198" spans="1:5">
      <c r="A198" s="87">
        <v>6413</v>
      </c>
      <c r="B198" s="276" t="s">
        <v>1025</v>
      </c>
      <c r="C198" s="74" t="s">
        <v>1026</v>
      </c>
      <c r="D198" s="74" t="s">
        <v>1027</v>
      </c>
      <c r="E198" s="75" t="s">
        <v>1028</v>
      </c>
    </row>
    <row r="199" spans="1:5">
      <c r="A199" s="87">
        <v>6453</v>
      </c>
      <c r="B199" s="276" t="s">
        <v>990</v>
      </c>
      <c r="C199" s="74" t="s">
        <v>994</v>
      </c>
      <c r="D199" s="74" t="s">
        <v>995</v>
      </c>
      <c r="E199" s="75" t="s">
        <v>996</v>
      </c>
    </row>
    <row r="200" spans="1:5">
      <c r="A200" s="87">
        <v>6456</v>
      </c>
      <c r="B200" s="276" t="s">
        <v>628</v>
      </c>
      <c r="C200" s="74" t="s">
        <v>629</v>
      </c>
      <c r="D200" s="74" t="s">
        <v>630</v>
      </c>
      <c r="E200" s="75" t="s">
        <v>816</v>
      </c>
    </row>
    <row r="201" spans="1:5">
      <c r="A201" s="273">
        <v>6527</v>
      </c>
      <c r="B201" s="276" t="s">
        <v>631</v>
      </c>
      <c r="C201" s="74" t="s">
        <v>632</v>
      </c>
      <c r="D201" s="74" t="s">
        <v>633</v>
      </c>
      <c r="E201" s="75" t="s">
        <v>817</v>
      </c>
    </row>
    <row r="202" spans="1:5">
      <c r="A202" s="87">
        <v>6557</v>
      </c>
      <c r="B202" s="276" t="s">
        <v>628</v>
      </c>
      <c r="C202" s="74" t="s">
        <v>629</v>
      </c>
      <c r="D202" s="74" t="s">
        <v>630</v>
      </c>
      <c r="E202" s="75" t="s">
        <v>816</v>
      </c>
    </row>
    <row r="203" spans="1:5">
      <c r="A203" s="273">
        <v>6634</v>
      </c>
      <c r="B203" s="276" t="s">
        <v>811</v>
      </c>
      <c r="C203" s="74" t="s">
        <v>812</v>
      </c>
      <c r="D203" s="74" t="s">
        <v>813</v>
      </c>
      <c r="E203" s="75" t="s">
        <v>815</v>
      </c>
    </row>
    <row r="204" spans="1:5">
      <c r="A204" s="273">
        <v>6641</v>
      </c>
      <c r="B204" s="276" t="s">
        <v>1043</v>
      </c>
      <c r="C204" s="74" t="s">
        <v>1044</v>
      </c>
      <c r="D204" s="74" t="s">
        <v>1045</v>
      </c>
      <c r="E204" s="75" t="s">
        <v>1046</v>
      </c>
    </row>
    <row r="205" spans="1:5">
      <c r="A205" s="87">
        <v>6658</v>
      </c>
      <c r="B205" s="276" t="s">
        <v>990</v>
      </c>
      <c r="C205" s="74" t="s">
        <v>994</v>
      </c>
      <c r="D205" s="74" t="s">
        <v>995</v>
      </c>
      <c r="E205" s="75" t="s">
        <v>996</v>
      </c>
    </row>
    <row r="206" spans="1:5">
      <c r="A206" s="273">
        <v>6699</v>
      </c>
      <c r="B206" s="276" t="s">
        <v>625</v>
      </c>
      <c r="C206" s="74" t="s">
        <v>626</v>
      </c>
      <c r="D206" s="74" t="s">
        <v>627</v>
      </c>
      <c r="E206" s="75" t="s">
        <v>814</v>
      </c>
    </row>
    <row r="207" spans="1:5">
      <c r="A207" s="87">
        <v>6711</v>
      </c>
      <c r="B207" s="276" t="s">
        <v>811</v>
      </c>
      <c r="C207" s="74" t="s">
        <v>812</v>
      </c>
      <c r="D207" s="74" t="s">
        <v>813</v>
      </c>
      <c r="E207" s="75" t="s">
        <v>815</v>
      </c>
    </row>
    <row r="208" spans="1:5">
      <c r="A208" s="87">
        <v>6757</v>
      </c>
      <c r="B208" s="276" t="s">
        <v>1043</v>
      </c>
      <c r="C208" s="74" t="s">
        <v>1044</v>
      </c>
      <c r="D208" s="74" t="s">
        <v>1045</v>
      </c>
      <c r="E208" s="75" t="s">
        <v>1046</v>
      </c>
    </row>
    <row r="209" spans="1:5">
      <c r="A209" s="273">
        <v>6763</v>
      </c>
      <c r="B209" s="276" t="s">
        <v>628</v>
      </c>
      <c r="C209" s="74" t="s">
        <v>629</v>
      </c>
      <c r="D209" s="74" t="s">
        <v>630</v>
      </c>
      <c r="E209" s="75" t="s">
        <v>816</v>
      </c>
    </row>
    <row r="210" spans="1:5">
      <c r="A210" s="273">
        <v>6782</v>
      </c>
      <c r="B210" s="276" t="s">
        <v>1043</v>
      </c>
      <c r="C210" s="74" t="s">
        <v>1044</v>
      </c>
      <c r="D210" s="74" t="s">
        <v>1045</v>
      </c>
      <c r="E210" s="75" t="s">
        <v>1046</v>
      </c>
    </row>
    <row r="211" spans="1:5">
      <c r="A211" s="87">
        <v>6811</v>
      </c>
      <c r="B211" s="276" t="s">
        <v>811</v>
      </c>
      <c r="C211" s="74" t="s">
        <v>812</v>
      </c>
      <c r="D211" s="74" t="s">
        <v>813</v>
      </c>
      <c r="E211" s="75" t="s">
        <v>815</v>
      </c>
    </row>
    <row r="212" spans="1:5">
      <c r="A212" s="87">
        <v>6812</v>
      </c>
      <c r="B212" s="276" t="s">
        <v>631</v>
      </c>
      <c r="C212" s="74" t="s">
        <v>632</v>
      </c>
      <c r="D212" s="74" t="s">
        <v>633</v>
      </c>
      <c r="E212" s="75" t="s">
        <v>817</v>
      </c>
    </row>
    <row r="213" spans="1:5">
      <c r="A213" s="87">
        <v>6826</v>
      </c>
      <c r="B213" s="276" t="s">
        <v>628</v>
      </c>
      <c r="C213" s="74" t="s">
        <v>629</v>
      </c>
      <c r="D213" s="74" t="s">
        <v>630</v>
      </c>
      <c r="E213" s="75" t="s">
        <v>816</v>
      </c>
    </row>
    <row r="214" spans="1:5">
      <c r="A214" s="87">
        <v>6832</v>
      </c>
      <c r="B214" s="276" t="s">
        <v>1025</v>
      </c>
      <c r="C214" s="74" t="s">
        <v>1026</v>
      </c>
      <c r="D214" s="74" t="s">
        <v>1027</v>
      </c>
      <c r="E214" s="75" t="s">
        <v>1028</v>
      </c>
    </row>
    <row r="215" spans="1:5">
      <c r="A215" s="87">
        <v>6833</v>
      </c>
      <c r="B215" s="276" t="s">
        <v>1043</v>
      </c>
      <c r="C215" s="74" t="s">
        <v>1044</v>
      </c>
      <c r="D215" s="74" t="s">
        <v>1045</v>
      </c>
      <c r="E215" s="75" t="s">
        <v>1046</v>
      </c>
    </row>
    <row r="216" spans="1:5">
      <c r="A216" s="273">
        <v>6856</v>
      </c>
      <c r="B216" s="276" t="s">
        <v>1043</v>
      </c>
      <c r="C216" s="74" t="s">
        <v>1044</v>
      </c>
      <c r="D216" s="74" t="s">
        <v>1045</v>
      </c>
      <c r="E216" s="75" t="s">
        <v>1046</v>
      </c>
    </row>
    <row r="217" spans="1:5">
      <c r="A217" s="87">
        <v>6859</v>
      </c>
      <c r="B217" s="276" t="s">
        <v>631</v>
      </c>
      <c r="C217" s="74" t="s">
        <v>632</v>
      </c>
      <c r="D217" s="74" t="s">
        <v>633</v>
      </c>
      <c r="E217" s="75" t="s">
        <v>817</v>
      </c>
    </row>
    <row r="218" spans="1:5">
      <c r="A218" s="273">
        <v>6878</v>
      </c>
      <c r="B218" s="276" t="s">
        <v>628</v>
      </c>
      <c r="C218" s="74" t="s">
        <v>629</v>
      </c>
      <c r="D218" s="74" t="s">
        <v>630</v>
      </c>
      <c r="E218" s="75" t="s">
        <v>816</v>
      </c>
    </row>
    <row r="219" spans="1:5">
      <c r="A219" s="273">
        <v>6887</v>
      </c>
      <c r="B219" s="276" t="s">
        <v>625</v>
      </c>
      <c r="C219" s="74" t="s">
        <v>626</v>
      </c>
      <c r="D219" s="74" t="s">
        <v>627</v>
      </c>
      <c r="E219" s="75" t="s">
        <v>814</v>
      </c>
    </row>
    <row r="220" spans="1:5">
      <c r="A220" s="87">
        <v>6889</v>
      </c>
      <c r="B220" s="276" t="s">
        <v>631</v>
      </c>
      <c r="C220" s="74" t="s">
        <v>632</v>
      </c>
      <c r="D220" s="74" t="s">
        <v>633</v>
      </c>
      <c r="E220" s="75" t="s">
        <v>817</v>
      </c>
    </row>
    <row r="221" spans="1:5">
      <c r="A221" s="87">
        <v>6914</v>
      </c>
      <c r="B221" s="276" t="s">
        <v>811</v>
      </c>
      <c r="C221" s="74" t="s">
        <v>812</v>
      </c>
      <c r="D221" s="74" t="s">
        <v>813</v>
      </c>
      <c r="E221" s="75" t="s">
        <v>815</v>
      </c>
    </row>
    <row r="222" spans="1:5">
      <c r="A222" s="87">
        <v>6950</v>
      </c>
      <c r="B222" s="276" t="s">
        <v>631</v>
      </c>
      <c r="C222" s="74" t="s">
        <v>632</v>
      </c>
      <c r="D222" s="74" t="s">
        <v>633</v>
      </c>
      <c r="E222" s="75" t="s">
        <v>817</v>
      </c>
    </row>
    <row r="223" spans="1:5">
      <c r="A223" s="87">
        <v>6978</v>
      </c>
      <c r="B223" s="276" t="s">
        <v>990</v>
      </c>
      <c r="C223" s="74" t="s">
        <v>994</v>
      </c>
      <c r="D223" s="74" t="s">
        <v>995</v>
      </c>
      <c r="E223" s="75" t="s">
        <v>996</v>
      </c>
    </row>
    <row r="224" spans="1:5">
      <c r="A224" s="273">
        <v>7014</v>
      </c>
      <c r="B224" s="276" t="s">
        <v>990</v>
      </c>
      <c r="C224" s="74" t="s">
        <v>994</v>
      </c>
      <c r="D224" s="74" t="s">
        <v>995</v>
      </c>
      <c r="E224" s="75" t="s">
        <v>996</v>
      </c>
    </row>
    <row r="225" spans="1:5">
      <c r="A225" s="87">
        <v>7016</v>
      </c>
      <c r="B225" s="276" t="s">
        <v>1043</v>
      </c>
      <c r="C225" s="74" t="s">
        <v>1044</v>
      </c>
      <c r="D225" s="74" t="s">
        <v>1045</v>
      </c>
      <c r="E225" s="75" t="s">
        <v>1046</v>
      </c>
    </row>
    <row r="226" spans="1:5">
      <c r="A226" s="87">
        <v>7017</v>
      </c>
      <c r="B226" s="276" t="s">
        <v>625</v>
      </c>
      <c r="C226" s="74" t="s">
        <v>626</v>
      </c>
      <c r="D226" s="74" t="s">
        <v>627</v>
      </c>
      <c r="E226" s="75" t="s">
        <v>814</v>
      </c>
    </row>
    <row r="227" spans="1:5">
      <c r="A227" s="273">
        <v>7036</v>
      </c>
      <c r="B227" s="276" t="s">
        <v>631</v>
      </c>
      <c r="C227" s="74" t="s">
        <v>632</v>
      </c>
      <c r="D227" s="74" t="s">
        <v>633</v>
      </c>
      <c r="E227" s="75" t="s">
        <v>817</v>
      </c>
    </row>
    <row r="228" spans="1:5">
      <c r="A228" s="87">
        <v>7038</v>
      </c>
      <c r="B228" s="276" t="s">
        <v>1025</v>
      </c>
      <c r="C228" s="74" t="s">
        <v>1026</v>
      </c>
      <c r="D228" s="74" t="s">
        <v>1027</v>
      </c>
      <c r="E228" s="75" t="s">
        <v>1028</v>
      </c>
    </row>
    <row r="229" spans="1:5">
      <c r="A229" s="87">
        <v>7058</v>
      </c>
      <c r="B229" s="276" t="s">
        <v>628</v>
      </c>
      <c r="C229" s="74" t="s">
        <v>629</v>
      </c>
      <c r="D229" s="74" t="s">
        <v>630</v>
      </c>
      <c r="E229" s="75" t="s">
        <v>816</v>
      </c>
    </row>
    <row r="230" spans="1:5">
      <c r="A230" s="87">
        <v>7067</v>
      </c>
      <c r="B230" s="276" t="s">
        <v>631</v>
      </c>
      <c r="C230" s="74" t="s">
        <v>632</v>
      </c>
      <c r="D230" s="74" t="s">
        <v>633</v>
      </c>
      <c r="E230" s="75" t="s">
        <v>817</v>
      </c>
    </row>
    <row r="231" spans="1:5">
      <c r="A231" s="87">
        <v>7094</v>
      </c>
      <c r="B231" s="276" t="s">
        <v>811</v>
      </c>
      <c r="C231" s="74" t="s">
        <v>812</v>
      </c>
      <c r="D231" s="74" t="s">
        <v>813</v>
      </c>
      <c r="E231" s="75" t="s">
        <v>815</v>
      </c>
    </row>
    <row r="232" spans="1:5">
      <c r="A232" s="87">
        <v>7099</v>
      </c>
      <c r="B232" s="276" t="s">
        <v>989</v>
      </c>
      <c r="C232" s="74" t="s">
        <v>991</v>
      </c>
      <c r="D232" s="74" t="s">
        <v>992</v>
      </c>
      <c r="E232" s="75" t="s">
        <v>993</v>
      </c>
    </row>
    <row r="233" spans="1:5">
      <c r="A233" s="87">
        <v>7136</v>
      </c>
      <c r="B233" s="276" t="s">
        <v>628</v>
      </c>
      <c r="C233" s="74" t="s">
        <v>629</v>
      </c>
      <c r="D233" s="74" t="s">
        <v>630</v>
      </c>
      <c r="E233" s="75" t="s">
        <v>816</v>
      </c>
    </row>
    <row r="234" spans="1:5">
      <c r="A234" s="274">
        <v>7153</v>
      </c>
      <c r="B234" s="276" t="s">
        <v>628</v>
      </c>
      <c r="C234" s="74" t="s">
        <v>629</v>
      </c>
      <c r="D234" s="74" t="s">
        <v>630</v>
      </c>
      <c r="E234" s="75" t="s">
        <v>816</v>
      </c>
    </row>
    <row r="235" spans="1:5">
      <c r="A235" s="87">
        <v>7163</v>
      </c>
      <c r="B235" s="276" t="s">
        <v>1043</v>
      </c>
      <c r="C235" s="74" t="s">
        <v>1044</v>
      </c>
      <c r="D235" s="74" t="s">
        <v>1045</v>
      </c>
      <c r="E235" s="75" t="s">
        <v>1046</v>
      </c>
    </row>
    <row r="236" spans="1:5">
      <c r="A236" s="87">
        <v>7167</v>
      </c>
      <c r="B236" s="276" t="s">
        <v>1025</v>
      </c>
      <c r="C236" s="74" t="s">
        <v>1026</v>
      </c>
      <c r="D236" s="74" t="s">
        <v>1027</v>
      </c>
      <c r="E236" s="75" t="s">
        <v>1028</v>
      </c>
    </row>
    <row r="237" spans="1:5">
      <c r="A237" s="87">
        <v>7175</v>
      </c>
      <c r="B237" s="276" t="s">
        <v>989</v>
      </c>
      <c r="C237" s="74" t="s">
        <v>991</v>
      </c>
      <c r="D237" s="74" t="s">
        <v>992</v>
      </c>
      <c r="E237" s="75" t="s">
        <v>993</v>
      </c>
    </row>
    <row r="238" spans="1:5">
      <c r="A238" s="273">
        <v>7185</v>
      </c>
      <c r="B238" s="276" t="s">
        <v>1025</v>
      </c>
      <c r="C238" s="74" t="s">
        <v>1026</v>
      </c>
      <c r="D238" s="74" t="s">
        <v>1027</v>
      </c>
      <c r="E238" s="75" t="s">
        <v>1028</v>
      </c>
    </row>
    <row r="239" spans="1:5">
      <c r="A239" s="274">
        <v>7196</v>
      </c>
      <c r="B239" s="276" t="s">
        <v>990</v>
      </c>
      <c r="C239" s="74" t="s">
        <v>994</v>
      </c>
      <c r="D239" s="74" t="s">
        <v>995</v>
      </c>
      <c r="E239" s="75" t="s">
        <v>996</v>
      </c>
    </row>
    <row r="240" spans="1:5">
      <c r="A240" s="274">
        <v>7197</v>
      </c>
      <c r="B240" s="276" t="s">
        <v>990</v>
      </c>
      <c r="C240" s="74" t="s">
        <v>994</v>
      </c>
      <c r="D240" s="74" t="s">
        <v>995</v>
      </c>
      <c r="E240" s="75" t="s">
        <v>996</v>
      </c>
    </row>
    <row r="241" spans="1:5">
      <c r="A241" s="87">
        <v>7202</v>
      </c>
      <c r="B241" s="276" t="s">
        <v>628</v>
      </c>
      <c r="C241" s="74" t="s">
        <v>629</v>
      </c>
      <c r="D241" s="74" t="s">
        <v>630</v>
      </c>
      <c r="E241" s="75" t="s">
        <v>816</v>
      </c>
    </row>
    <row r="242" spans="1:5">
      <c r="A242" s="87">
        <v>7206</v>
      </c>
      <c r="B242" s="276" t="s">
        <v>628</v>
      </c>
      <c r="C242" s="74" t="s">
        <v>629</v>
      </c>
      <c r="D242" s="74" t="s">
        <v>630</v>
      </c>
      <c r="E242" s="75" t="s">
        <v>816</v>
      </c>
    </row>
    <row r="243" spans="1:5">
      <c r="A243" s="87">
        <v>7230</v>
      </c>
      <c r="B243" s="276" t="s">
        <v>628</v>
      </c>
      <c r="C243" s="74" t="s">
        <v>629</v>
      </c>
      <c r="D243" s="74" t="s">
        <v>630</v>
      </c>
      <c r="E243" s="75" t="s">
        <v>816</v>
      </c>
    </row>
    <row r="244" spans="1:5">
      <c r="A244" s="273">
        <v>7256</v>
      </c>
      <c r="B244" s="276" t="s">
        <v>1043</v>
      </c>
      <c r="C244" s="74" t="s">
        <v>1044</v>
      </c>
      <c r="D244" s="74" t="s">
        <v>1045</v>
      </c>
      <c r="E244" s="75" t="s">
        <v>1046</v>
      </c>
    </row>
    <row r="245" spans="1:5">
      <c r="A245" s="273">
        <v>7264</v>
      </c>
      <c r="B245" s="276" t="s">
        <v>989</v>
      </c>
      <c r="C245" s="74" t="s">
        <v>991</v>
      </c>
      <c r="D245" s="74" t="s">
        <v>992</v>
      </c>
      <c r="E245" s="75" t="s">
        <v>993</v>
      </c>
    </row>
    <row r="246" spans="1:5">
      <c r="A246" s="87">
        <v>7265</v>
      </c>
      <c r="B246" s="276" t="s">
        <v>1043</v>
      </c>
      <c r="C246" s="74" t="s">
        <v>1044</v>
      </c>
      <c r="D246" s="74" t="s">
        <v>1045</v>
      </c>
      <c r="E246" s="75" t="s">
        <v>1046</v>
      </c>
    </row>
    <row r="247" spans="1:5">
      <c r="A247" s="273">
        <v>7290</v>
      </c>
      <c r="B247" s="276" t="s">
        <v>1025</v>
      </c>
      <c r="C247" s="74" t="s">
        <v>1026</v>
      </c>
      <c r="D247" s="74" t="s">
        <v>1027</v>
      </c>
      <c r="E247" s="75" t="s">
        <v>1028</v>
      </c>
    </row>
    <row r="248" spans="1:5">
      <c r="A248" s="87">
        <v>7323</v>
      </c>
      <c r="B248" s="276" t="s">
        <v>1043</v>
      </c>
      <c r="C248" s="74" t="s">
        <v>1044</v>
      </c>
      <c r="D248" s="74" t="s">
        <v>1045</v>
      </c>
      <c r="E248" s="75" t="s">
        <v>1046</v>
      </c>
    </row>
    <row r="249" spans="1:5">
      <c r="A249" s="87">
        <v>7345</v>
      </c>
      <c r="B249" s="276" t="s">
        <v>628</v>
      </c>
      <c r="C249" s="74" t="s">
        <v>629</v>
      </c>
      <c r="D249" s="74" t="s">
        <v>630</v>
      </c>
      <c r="E249" s="75" t="s">
        <v>816</v>
      </c>
    </row>
    <row r="250" spans="1:5">
      <c r="A250" s="87">
        <v>7347</v>
      </c>
      <c r="B250" s="276" t="s">
        <v>1043</v>
      </c>
      <c r="C250" s="74" t="s">
        <v>1044</v>
      </c>
      <c r="D250" s="74" t="s">
        <v>1045</v>
      </c>
      <c r="E250" s="75" t="s">
        <v>1046</v>
      </c>
    </row>
    <row r="251" spans="1:5">
      <c r="A251" s="87">
        <v>7362</v>
      </c>
      <c r="B251" s="276" t="s">
        <v>1025</v>
      </c>
      <c r="C251" s="74" t="s">
        <v>1026</v>
      </c>
      <c r="D251" s="74" t="s">
        <v>1027</v>
      </c>
      <c r="E251" s="75" t="s">
        <v>1028</v>
      </c>
    </row>
    <row r="252" spans="1:5">
      <c r="A252" s="87">
        <v>7371</v>
      </c>
      <c r="B252" s="276" t="s">
        <v>989</v>
      </c>
      <c r="C252" s="74" t="s">
        <v>991</v>
      </c>
      <c r="D252" s="74" t="s">
        <v>992</v>
      </c>
      <c r="E252" s="75" t="s">
        <v>993</v>
      </c>
    </row>
    <row r="253" spans="1:5">
      <c r="A253" s="274">
        <v>7382</v>
      </c>
      <c r="B253" s="276" t="s">
        <v>631</v>
      </c>
      <c r="C253" s="74" t="s">
        <v>632</v>
      </c>
      <c r="D253" s="74" t="s">
        <v>633</v>
      </c>
      <c r="E253" s="75" t="s">
        <v>817</v>
      </c>
    </row>
    <row r="254" spans="1:5">
      <c r="A254" s="87">
        <v>7386</v>
      </c>
      <c r="B254" s="276" t="s">
        <v>1043</v>
      </c>
      <c r="C254" s="74" t="s">
        <v>1044</v>
      </c>
      <c r="D254" s="74" t="s">
        <v>1045</v>
      </c>
      <c r="E254" s="75" t="s">
        <v>1046</v>
      </c>
    </row>
    <row r="255" spans="1:5">
      <c r="A255" s="87">
        <v>7409</v>
      </c>
      <c r="B255" s="276" t="s">
        <v>1043</v>
      </c>
      <c r="C255" s="74" t="s">
        <v>1044</v>
      </c>
      <c r="D255" s="74" t="s">
        <v>1045</v>
      </c>
      <c r="E255" s="75" t="s">
        <v>1046</v>
      </c>
    </row>
    <row r="256" spans="1:5">
      <c r="A256" s="87">
        <v>7435</v>
      </c>
      <c r="B256" s="276" t="s">
        <v>989</v>
      </c>
      <c r="C256" s="74" t="s">
        <v>991</v>
      </c>
      <c r="D256" s="74" t="s">
        <v>992</v>
      </c>
      <c r="E256" s="75" t="s">
        <v>993</v>
      </c>
    </row>
    <row r="257" spans="1:5">
      <c r="A257" s="87">
        <v>7438</v>
      </c>
      <c r="B257" s="276" t="s">
        <v>625</v>
      </c>
      <c r="C257" s="74" t="s">
        <v>626</v>
      </c>
      <c r="D257" s="74" t="s">
        <v>627</v>
      </c>
      <c r="E257" s="75" t="s">
        <v>814</v>
      </c>
    </row>
    <row r="258" spans="1:5">
      <c r="A258" s="274">
        <v>7445</v>
      </c>
      <c r="B258" s="276" t="s">
        <v>631</v>
      </c>
      <c r="C258" s="74" t="s">
        <v>632</v>
      </c>
      <c r="D258" s="74" t="s">
        <v>633</v>
      </c>
      <c r="E258" s="75" t="s">
        <v>817</v>
      </c>
    </row>
    <row r="259" spans="1:5">
      <c r="A259" s="87">
        <v>7458</v>
      </c>
      <c r="B259" s="276" t="s">
        <v>989</v>
      </c>
      <c r="C259" s="74" t="s">
        <v>991</v>
      </c>
      <c r="D259" s="74" t="s">
        <v>992</v>
      </c>
      <c r="E259" s="75" t="s">
        <v>993</v>
      </c>
    </row>
    <row r="260" spans="1:5">
      <c r="A260" s="84">
        <v>7468</v>
      </c>
      <c r="B260" s="276" t="s">
        <v>628</v>
      </c>
      <c r="C260" s="74" t="s">
        <v>629</v>
      </c>
      <c r="D260" s="74" t="s">
        <v>630</v>
      </c>
      <c r="E260" s="75" t="s">
        <v>816</v>
      </c>
    </row>
    <row r="261" spans="1:5">
      <c r="A261" s="87">
        <v>7512</v>
      </c>
      <c r="B261" s="276" t="s">
        <v>631</v>
      </c>
      <c r="C261" s="74" t="s">
        <v>632</v>
      </c>
      <c r="D261" s="74" t="s">
        <v>633</v>
      </c>
      <c r="E261" s="75" t="s">
        <v>817</v>
      </c>
    </row>
    <row r="262" spans="1:5">
      <c r="A262" s="274">
        <v>7532</v>
      </c>
      <c r="B262" s="276" t="s">
        <v>628</v>
      </c>
      <c r="C262" s="74" t="s">
        <v>629</v>
      </c>
      <c r="D262" s="74" t="s">
        <v>630</v>
      </c>
      <c r="E262" s="75" t="s">
        <v>816</v>
      </c>
    </row>
    <row r="263" spans="1:5">
      <c r="A263" s="87">
        <v>7553</v>
      </c>
      <c r="B263" s="276" t="s">
        <v>625</v>
      </c>
      <c r="C263" s="74" t="s">
        <v>626</v>
      </c>
      <c r="D263" s="74" t="s">
        <v>627</v>
      </c>
      <c r="E263" s="75" t="s">
        <v>814</v>
      </c>
    </row>
    <row r="264" spans="1:5">
      <c r="A264" s="87">
        <v>7563</v>
      </c>
      <c r="B264" s="276" t="s">
        <v>811</v>
      </c>
      <c r="C264" s="74" t="s">
        <v>812</v>
      </c>
      <c r="D264" s="74" t="s">
        <v>813</v>
      </c>
      <c r="E264" s="75" t="s">
        <v>815</v>
      </c>
    </row>
    <row r="265" spans="1:5">
      <c r="A265" s="273">
        <v>7573</v>
      </c>
      <c r="B265" s="276" t="s">
        <v>811</v>
      </c>
      <c r="C265" s="74" t="s">
        <v>812</v>
      </c>
      <c r="D265" s="74" t="s">
        <v>813</v>
      </c>
      <c r="E265" s="75" t="s">
        <v>815</v>
      </c>
    </row>
    <row r="266" spans="1:5">
      <c r="A266" s="273">
        <v>7574</v>
      </c>
      <c r="B266" s="276" t="s">
        <v>811</v>
      </c>
      <c r="C266" s="74" t="s">
        <v>812</v>
      </c>
      <c r="D266" s="74" t="s">
        <v>813</v>
      </c>
      <c r="E266" s="75" t="s">
        <v>815</v>
      </c>
    </row>
    <row r="267" spans="1:5">
      <c r="A267" s="273">
        <v>7590</v>
      </c>
      <c r="B267" s="276" t="s">
        <v>811</v>
      </c>
      <c r="C267" s="74" t="s">
        <v>812</v>
      </c>
      <c r="D267" s="74" t="s">
        <v>813</v>
      </c>
      <c r="E267" s="75" t="s">
        <v>815</v>
      </c>
    </row>
    <row r="268" spans="1:5">
      <c r="A268" s="87">
        <v>7600</v>
      </c>
      <c r="B268" s="276" t="s">
        <v>628</v>
      </c>
      <c r="C268" s="74" t="s">
        <v>629</v>
      </c>
      <c r="D268" s="74" t="s">
        <v>630</v>
      </c>
      <c r="E268" s="75" t="s">
        <v>816</v>
      </c>
    </row>
    <row r="269" spans="1:5">
      <c r="A269" s="273">
        <v>7613</v>
      </c>
      <c r="B269" s="276" t="s">
        <v>1043</v>
      </c>
      <c r="C269" s="74" t="s">
        <v>1044</v>
      </c>
      <c r="D269" s="74" t="s">
        <v>1045</v>
      </c>
      <c r="E269" s="75" t="s">
        <v>1046</v>
      </c>
    </row>
    <row r="270" spans="1:5">
      <c r="A270" s="87">
        <v>7641</v>
      </c>
      <c r="B270" s="276" t="s">
        <v>989</v>
      </c>
      <c r="C270" s="74" t="s">
        <v>991</v>
      </c>
      <c r="D270" s="74" t="s">
        <v>992</v>
      </c>
      <c r="E270" s="75" t="s">
        <v>993</v>
      </c>
    </row>
    <row r="271" spans="1:5">
      <c r="A271" s="274">
        <v>7692</v>
      </c>
      <c r="B271" s="276" t="s">
        <v>1025</v>
      </c>
      <c r="C271" s="74" t="s">
        <v>1026</v>
      </c>
      <c r="D271" s="74" t="s">
        <v>1027</v>
      </c>
      <c r="E271" s="75" t="s">
        <v>1028</v>
      </c>
    </row>
    <row r="272" spans="1:5">
      <c r="A272" s="87">
        <v>7696</v>
      </c>
      <c r="B272" s="276" t="s">
        <v>625</v>
      </c>
      <c r="C272" s="74" t="s">
        <v>626</v>
      </c>
      <c r="D272" s="74" t="s">
        <v>627</v>
      </c>
      <c r="E272" s="75" t="s">
        <v>814</v>
      </c>
    </row>
    <row r="273" spans="1:5">
      <c r="A273" s="87">
        <v>7697</v>
      </c>
      <c r="B273" s="276" t="s">
        <v>1043</v>
      </c>
      <c r="C273" s="74" t="s">
        <v>1044</v>
      </c>
      <c r="D273" s="74" t="s">
        <v>1045</v>
      </c>
      <c r="E273" s="75" t="s">
        <v>1046</v>
      </c>
    </row>
    <row r="274" spans="1:5">
      <c r="A274" s="87">
        <v>7713</v>
      </c>
      <c r="B274" s="276" t="s">
        <v>811</v>
      </c>
      <c r="C274" s="74" t="s">
        <v>812</v>
      </c>
      <c r="D274" s="74" t="s">
        <v>813</v>
      </c>
      <c r="E274" s="75" t="s">
        <v>815</v>
      </c>
    </row>
    <row r="275" spans="1:5">
      <c r="A275" s="87">
        <v>7720</v>
      </c>
      <c r="B275" s="276" t="s">
        <v>811</v>
      </c>
      <c r="C275" s="74" t="s">
        <v>812</v>
      </c>
      <c r="D275" s="74" t="s">
        <v>813</v>
      </c>
      <c r="E275" s="75" t="s">
        <v>815</v>
      </c>
    </row>
    <row r="276" spans="1:5">
      <c r="A276" s="87">
        <v>7728</v>
      </c>
      <c r="B276" s="276" t="s">
        <v>631</v>
      </c>
      <c r="C276" s="74" t="s">
        <v>632</v>
      </c>
      <c r="D276" s="74" t="s">
        <v>633</v>
      </c>
      <c r="E276" s="75" t="s">
        <v>817</v>
      </c>
    </row>
    <row r="277" spans="1:5">
      <c r="A277" s="87">
        <v>7736</v>
      </c>
      <c r="B277" s="276" t="s">
        <v>989</v>
      </c>
      <c r="C277" s="74" t="s">
        <v>991</v>
      </c>
      <c r="D277" s="74" t="s">
        <v>992</v>
      </c>
      <c r="E277" s="75" t="s">
        <v>993</v>
      </c>
    </row>
    <row r="278" spans="1:5">
      <c r="A278" s="87">
        <v>7770</v>
      </c>
      <c r="B278" s="276" t="s">
        <v>1043</v>
      </c>
      <c r="C278" s="74" t="s">
        <v>1044</v>
      </c>
      <c r="D278" s="74" t="s">
        <v>1045</v>
      </c>
      <c r="E278" s="75" t="s">
        <v>1046</v>
      </c>
    </row>
    <row r="279" spans="1:5">
      <c r="A279" s="274">
        <v>7797</v>
      </c>
      <c r="B279" s="276" t="s">
        <v>1025</v>
      </c>
      <c r="C279" s="74" t="s">
        <v>1026</v>
      </c>
      <c r="D279" s="74" t="s">
        <v>1027</v>
      </c>
      <c r="E279" s="75" t="s">
        <v>1028</v>
      </c>
    </row>
    <row r="280" spans="1:5">
      <c r="A280" s="87">
        <v>7808</v>
      </c>
      <c r="B280" s="276" t="s">
        <v>1043</v>
      </c>
      <c r="C280" s="74" t="s">
        <v>1044</v>
      </c>
      <c r="D280" s="74" t="s">
        <v>1045</v>
      </c>
      <c r="E280" s="75" t="s">
        <v>1046</v>
      </c>
    </row>
    <row r="281" spans="1:5">
      <c r="A281" s="87">
        <v>7819</v>
      </c>
      <c r="B281" s="276" t="s">
        <v>811</v>
      </c>
      <c r="C281" s="74" t="s">
        <v>812</v>
      </c>
      <c r="D281" s="74" t="s">
        <v>813</v>
      </c>
      <c r="E281" s="75" t="s">
        <v>815</v>
      </c>
    </row>
    <row r="282" spans="1:5">
      <c r="A282" s="87">
        <v>7840</v>
      </c>
      <c r="B282" s="276" t="s">
        <v>811</v>
      </c>
      <c r="C282" s="74" t="s">
        <v>812</v>
      </c>
      <c r="D282" s="74" t="s">
        <v>813</v>
      </c>
      <c r="E282" s="75" t="s">
        <v>815</v>
      </c>
    </row>
    <row r="283" spans="1:5">
      <c r="A283" s="87">
        <v>7850</v>
      </c>
      <c r="B283" s="276" t="s">
        <v>625</v>
      </c>
      <c r="C283" s="74" t="s">
        <v>626</v>
      </c>
      <c r="D283" s="74" t="s">
        <v>627</v>
      </c>
      <c r="E283" s="75" t="s">
        <v>814</v>
      </c>
    </row>
    <row r="284" spans="1:5">
      <c r="A284" s="87">
        <v>7865</v>
      </c>
      <c r="B284" s="276" t="s">
        <v>1043</v>
      </c>
      <c r="C284" s="74" t="s">
        <v>1044</v>
      </c>
      <c r="D284" s="74" t="s">
        <v>1045</v>
      </c>
      <c r="E284" s="75" t="s">
        <v>1046</v>
      </c>
    </row>
    <row r="285" spans="1:5">
      <c r="A285" s="87">
        <v>7882</v>
      </c>
      <c r="B285" s="276" t="s">
        <v>811</v>
      </c>
      <c r="C285" s="74" t="s">
        <v>812</v>
      </c>
      <c r="D285" s="74" t="s">
        <v>813</v>
      </c>
      <c r="E285" s="75" t="s">
        <v>815</v>
      </c>
    </row>
    <row r="286" spans="1:5">
      <c r="A286" s="87">
        <v>7901</v>
      </c>
      <c r="B286" s="276" t="s">
        <v>628</v>
      </c>
      <c r="C286" s="74" t="s">
        <v>629</v>
      </c>
      <c r="D286" s="74" t="s">
        <v>630</v>
      </c>
      <c r="E286" s="75" t="s">
        <v>816</v>
      </c>
    </row>
    <row r="287" spans="1:5">
      <c r="A287" s="87">
        <v>7946</v>
      </c>
      <c r="B287" s="276" t="s">
        <v>628</v>
      </c>
      <c r="C287" s="74" t="s">
        <v>629</v>
      </c>
      <c r="D287" s="74" t="s">
        <v>630</v>
      </c>
      <c r="E287" s="75" t="s">
        <v>816</v>
      </c>
    </row>
    <row r="288" spans="1:5">
      <c r="A288" s="87">
        <v>7953</v>
      </c>
      <c r="B288" s="276" t="s">
        <v>811</v>
      </c>
      <c r="C288" s="74" t="s">
        <v>812</v>
      </c>
      <c r="D288" s="74" t="s">
        <v>813</v>
      </c>
      <c r="E288" s="75" t="s">
        <v>815</v>
      </c>
    </row>
    <row r="289" spans="1:5">
      <c r="A289" s="87">
        <v>7965</v>
      </c>
      <c r="B289" s="276" t="s">
        <v>1043</v>
      </c>
      <c r="C289" s="74" t="s">
        <v>1044</v>
      </c>
      <c r="D289" s="74" t="s">
        <v>1045</v>
      </c>
      <c r="E289" s="75" t="s">
        <v>1046</v>
      </c>
    </row>
    <row r="290" spans="1:5">
      <c r="A290" s="87">
        <v>7975</v>
      </c>
      <c r="B290" s="276" t="s">
        <v>628</v>
      </c>
      <c r="C290" s="74" t="s">
        <v>629</v>
      </c>
      <c r="D290" s="74" t="s">
        <v>630</v>
      </c>
      <c r="E290" s="75" t="s">
        <v>816</v>
      </c>
    </row>
    <row r="291" spans="1:5">
      <c r="A291" s="87">
        <v>7983</v>
      </c>
      <c r="B291" s="276" t="s">
        <v>1043</v>
      </c>
      <c r="C291" s="74" t="s">
        <v>1044</v>
      </c>
      <c r="D291" s="74" t="s">
        <v>1045</v>
      </c>
      <c r="E291" s="75" t="s">
        <v>1046</v>
      </c>
    </row>
    <row r="292" spans="1:5">
      <c r="A292" s="87">
        <v>8001</v>
      </c>
      <c r="B292" s="276" t="s">
        <v>1043</v>
      </c>
      <c r="C292" s="74" t="s">
        <v>1044</v>
      </c>
      <c r="D292" s="74" t="s">
        <v>1045</v>
      </c>
      <c r="E292" s="75" t="s">
        <v>1046</v>
      </c>
    </row>
    <row r="293" spans="1:5">
      <c r="A293" s="87">
        <v>8024</v>
      </c>
      <c r="B293" s="276" t="s">
        <v>631</v>
      </c>
      <c r="C293" s="74" t="s">
        <v>632</v>
      </c>
      <c r="D293" s="74" t="s">
        <v>633</v>
      </c>
      <c r="E293" s="75" t="s">
        <v>817</v>
      </c>
    </row>
    <row r="294" spans="1:5">
      <c r="A294" s="87">
        <v>8028</v>
      </c>
      <c r="B294" s="276" t="s">
        <v>1025</v>
      </c>
      <c r="C294" s="74" t="s">
        <v>1026</v>
      </c>
      <c r="D294" s="74" t="s">
        <v>1027</v>
      </c>
      <c r="E294" s="75" t="s">
        <v>1028</v>
      </c>
    </row>
    <row r="295" spans="1:5">
      <c r="A295" s="87">
        <v>8036</v>
      </c>
      <c r="B295" s="276" t="s">
        <v>1043</v>
      </c>
      <c r="C295" s="74" t="s">
        <v>1044</v>
      </c>
      <c r="D295" s="74" t="s">
        <v>1045</v>
      </c>
      <c r="E295" s="75" t="s">
        <v>1046</v>
      </c>
    </row>
    <row r="296" spans="1:5">
      <c r="A296" s="87">
        <v>8044</v>
      </c>
      <c r="B296" s="276" t="s">
        <v>811</v>
      </c>
      <c r="C296" s="74" t="s">
        <v>812</v>
      </c>
      <c r="D296" s="74" t="s">
        <v>813</v>
      </c>
      <c r="E296" s="75" t="s">
        <v>815</v>
      </c>
    </row>
    <row r="297" spans="1:5">
      <c r="A297" s="87">
        <v>8065</v>
      </c>
      <c r="B297" s="276" t="s">
        <v>1043</v>
      </c>
      <c r="C297" s="74" t="s">
        <v>1044</v>
      </c>
      <c r="D297" s="74" t="s">
        <v>1045</v>
      </c>
      <c r="E297" s="75" t="s">
        <v>1046</v>
      </c>
    </row>
    <row r="298" spans="1:5">
      <c r="A298" s="87">
        <v>8066</v>
      </c>
      <c r="B298" s="276" t="s">
        <v>1025</v>
      </c>
      <c r="C298" s="74" t="s">
        <v>1026</v>
      </c>
      <c r="D298" s="74" t="s">
        <v>1027</v>
      </c>
      <c r="E298" s="75" t="s">
        <v>1028</v>
      </c>
    </row>
    <row r="299" spans="1:5">
      <c r="A299" s="273">
        <v>8067</v>
      </c>
      <c r="B299" s="276" t="s">
        <v>1043</v>
      </c>
      <c r="C299" s="74" t="s">
        <v>1044</v>
      </c>
      <c r="D299" s="74" t="s">
        <v>1045</v>
      </c>
      <c r="E299" s="75" t="s">
        <v>1046</v>
      </c>
    </row>
    <row r="300" spans="1:5">
      <c r="A300" s="273">
        <v>8085</v>
      </c>
      <c r="B300" s="276" t="s">
        <v>990</v>
      </c>
      <c r="C300" s="74" t="s">
        <v>994</v>
      </c>
      <c r="D300" s="74" t="s">
        <v>995</v>
      </c>
      <c r="E300" s="75" t="s">
        <v>996</v>
      </c>
    </row>
    <row r="301" spans="1:5">
      <c r="A301" s="87">
        <v>8096</v>
      </c>
      <c r="B301" s="276" t="s">
        <v>628</v>
      </c>
      <c r="C301" s="74" t="s">
        <v>629</v>
      </c>
      <c r="D301" s="74" t="s">
        <v>630</v>
      </c>
      <c r="E301" s="75" t="s">
        <v>816</v>
      </c>
    </row>
    <row r="302" spans="1:5">
      <c r="A302" s="87">
        <v>8097</v>
      </c>
      <c r="B302" s="276" t="s">
        <v>811</v>
      </c>
      <c r="C302" s="74" t="s">
        <v>812</v>
      </c>
      <c r="D302" s="74" t="s">
        <v>813</v>
      </c>
      <c r="E302" s="75" t="s">
        <v>815</v>
      </c>
    </row>
    <row r="303" spans="1:5">
      <c r="A303" s="87">
        <v>8130</v>
      </c>
      <c r="B303" s="276" t="s">
        <v>625</v>
      </c>
      <c r="C303" s="74" t="s">
        <v>626</v>
      </c>
      <c r="D303" s="74" t="s">
        <v>627</v>
      </c>
      <c r="E303" s="75" t="s">
        <v>814</v>
      </c>
    </row>
    <row r="304" spans="1:5">
      <c r="A304" s="274">
        <v>8131</v>
      </c>
      <c r="B304" s="276" t="s">
        <v>628</v>
      </c>
      <c r="C304" s="74" t="s">
        <v>629</v>
      </c>
      <c r="D304" s="74" t="s">
        <v>630</v>
      </c>
      <c r="E304" s="75" t="s">
        <v>816</v>
      </c>
    </row>
    <row r="305" spans="1:5">
      <c r="A305" s="274">
        <v>8135</v>
      </c>
      <c r="B305" s="276" t="s">
        <v>990</v>
      </c>
      <c r="C305" s="74" t="s">
        <v>994</v>
      </c>
      <c r="D305" s="74" t="s">
        <v>995</v>
      </c>
      <c r="E305" s="75" t="s">
        <v>996</v>
      </c>
    </row>
    <row r="306" spans="1:5">
      <c r="A306" s="274">
        <v>8141</v>
      </c>
      <c r="B306" s="276" t="s">
        <v>628</v>
      </c>
      <c r="C306" s="74" t="s">
        <v>629</v>
      </c>
      <c r="D306" s="74" t="s">
        <v>630</v>
      </c>
      <c r="E306" s="75" t="s">
        <v>816</v>
      </c>
    </row>
    <row r="307" spans="1:5">
      <c r="A307" s="87">
        <v>8142</v>
      </c>
      <c r="B307" s="276" t="s">
        <v>1025</v>
      </c>
      <c r="C307" s="74" t="s">
        <v>1026</v>
      </c>
      <c r="D307" s="74" t="s">
        <v>1027</v>
      </c>
      <c r="E307" s="75" t="s">
        <v>1028</v>
      </c>
    </row>
    <row r="308" spans="1:5">
      <c r="A308" s="274">
        <v>8156</v>
      </c>
      <c r="B308" s="276" t="s">
        <v>628</v>
      </c>
      <c r="C308" s="74" t="s">
        <v>629</v>
      </c>
      <c r="D308" s="74" t="s">
        <v>630</v>
      </c>
      <c r="E308" s="75" t="s">
        <v>816</v>
      </c>
    </row>
    <row r="309" spans="1:5">
      <c r="A309" s="87">
        <v>8157</v>
      </c>
      <c r="B309" s="276" t="s">
        <v>989</v>
      </c>
      <c r="C309" s="74" t="s">
        <v>991</v>
      </c>
      <c r="D309" s="74" t="s">
        <v>992</v>
      </c>
      <c r="E309" s="75" t="s">
        <v>993</v>
      </c>
    </row>
    <row r="310" spans="1:5">
      <c r="A310" s="273">
        <v>8158</v>
      </c>
      <c r="B310" s="276" t="s">
        <v>1043</v>
      </c>
      <c r="C310" s="74" t="s">
        <v>1044</v>
      </c>
      <c r="D310" s="74" t="s">
        <v>1045</v>
      </c>
      <c r="E310" s="75" t="s">
        <v>1046</v>
      </c>
    </row>
    <row r="311" spans="1:5">
      <c r="A311" s="87">
        <v>8170</v>
      </c>
      <c r="B311" s="276" t="s">
        <v>1025</v>
      </c>
      <c r="C311" s="74" t="s">
        <v>1026</v>
      </c>
      <c r="D311" s="74" t="s">
        <v>1027</v>
      </c>
      <c r="E311" s="75" t="s">
        <v>1028</v>
      </c>
    </row>
    <row r="312" spans="1:5">
      <c r="A312" s="87">
        <v>8190</v>
      </c>
      <c r="B312" s="276" t="s">
        <v>628</v>
      </c>
      <c r="C312" s="74" t="s">
        <v>629</v>
      </c>
      <c r="D312" s="74" t="s">
        <v>630</v>
      </c>
      <c r="E312" s="75" t="s">
        <v>816</v>
      </c>
    </row>
    <row r="313" spans="1:5">
      <c r="A313" s="274">
        <v>8223</v>
      </c>
      <c r="B313" s="276" t="s">
        <v>1043</v>
      </c>
      <c r="C313" s="74" t="s">
        <v>1044</v>
      </c>
      <c r="D313" s="74" t="s">
        <v>1045</v>
      </c>
      <c r="E313" s="75" t="s">
        <v>1046</v>
      </c>
    </row>
    <row r="314" spans="1:5">
      <c r="A314" s="84">
        <v>8225</v>
      </c>
      <c r="B314" s="276" t="s">
        <v>990</v>
      </c>
      <c r="C314" s="74" t="s">
        <v>994</v>
      </c>
      <c r="D314" s="74" t="s">
        <v>995</v>
      </c>
      <c r="E314" s="75" t="s">
        <v>996</v>
      </c>
    </row>
    <row r="315" spans="1:5">
      <c r="A315" s="84">
        <v>8247</v>
      </c>
      <c r="B315" s="276" t="s">
        <v>628</v>
      </c>
      <c r="C315" s="74" t="s">
        <v>629</v>
      </c>
      <c r="D315" s="74" t="s">
        <v>630</v>
      </c>
      <c r="E315" s="75" t="s">
        <v>816</v>
      </c>
    </row>
    <row r="316" spans="1:5">
      <c r="A316" s="87">
        <v>8267</v>
      </c>
      <c r="B316" s="276" t="s">
        <v>1043</v>
      </c>
      <c r="C316" s="74" t="s">
        <v>1044</v>
      </c>
      <c r="D316" s="74" t="s">
        <v>1045</v>
      </c>
      <c r="E316" s="75" t="s">
        <v>1046</v>
      </c>
    </row>
    <row r="317" spans="1:5">
      <c r="A317" s="87">
        <v>8293</v>
      </c>
      <c r="B317" s="276" t="s">
        <v>631</v>
      </c>
      <c r="C317" s="74" t="s">
        <v>632</v>
      </c>
      <c r="D317" s="74" t="s">
        <v>633</v>
      </c>
      <c r="E317" s="75" t="s">
        <v>817</v>
      </c>
    </row>
    <row r="318" spans="1:5">
      <c r="A318" s="87">
        <v>8298</v>
      </c>
      <c r="B318" s="276" t="s">
        <v>1025</v>
      </c>
      <c r="C318" s="74" t="s">
        <v>1026</v>
      </c>
      <c r="D318" s="74" t="s">
        <v>1027</v>
      </c>
      <c r="E318" s="75" t="s">
        <v>1028</v>
      </c>
    </row>
    <row r="319" spans="1:5">
      <c r="A319" s="87">
        <v>8302</v>
      </c>
      <c r="B319" s="276" t="s">
        <v>1043</v>
      </c>
      <c r="C319" s="74" t="s">
        <v>1044</v>
      </c>
      <c r="D319" s="74" t="s">
        <v>1045</v>
      </c>
      <c r="E319" s="75" t="s">
        <v>1046</v>
      </c>
    </row>
    <row r="320" spans="1:5">
      <c r="A320" s="273">
        <v>8306</v>
      </c>
      <c r="B320" s="276" t="s">
        <v>1043</v>
      </c>
      <c r="C320" s="74" t="s">
        <v>1044</v>
      </c>
      <c r="D320" s="74" t="s">
        <v>1045</v>
      </c>
      <c r="E320" s="75" t="s">
        <v>1046</v>
      </c>
    </row>
    <row r="321" spans="1:5">
      <c r="A321" s="87">
        <v>8312</v>
      </c>
      <c r="B321" s="276" t="s">
        <v>1025</v>
      </c>
      <c r="C321" s="74" t="s">
        <v>1026</v>
      </c>
      <c r="D321" s="74" t="s">
        <v>1027</v>
      </c>
      <c r="E321" s="75" t="s">
        <v>1028</v>
      </c>
    </row>
    <row r="322" spans="1:5">
      <c r="A322" s="87">
        <v>8327</v>
      </c>
      <c r="B322" s="276" t="s">
        <v>1043</v>
      </c>
      <c r="C322" s="74" t="s">
        <v>1044</v>
      </c>
      <c r="D322" s="74" t="s">
        <v>1045</v>
      </c>
      <c r="E322" s="75" t="s">
        <v>1046</v>
      </c>
    </row>
    <row r="323" spans="1:5">
      <c r="A323" s="87">
        <v>8335</v>
      </c>
      <c r="B323" s="276" t="s">
        <v>1025</v>
      </c>
      <c r="C323" s="74" t="s">
        <v>1026</v>
      </c>
      <c r="D323" s="74" t="s">
        <v>1027</v>
      </c>
      <c r="E323" s="75" t="s">
        <v>1028</v>
      </c>
    </row>
    <row r="324" spans="1:5">
      <c r="A324" s="87">
        <v>8347</v>
      </c>
      <c r="B324" s="276" t="s">
        <v>989</v>
      </c>
      <c r="C324" s="74" t="s">
        <v>991</v>
      </c>
      <c r="D324" s="74" t="s">
        <v>992</v>
      </c>
      <c r="E324" s="75" t="s">
        <v>993</v>
      </c>
    </row>
    <row r="325" spans="1:5">
      <c r="A325" s="87">
        <v>8368</v>
      </c>
      <c r="B325" s="276" t="s">
        <v>1025</v>
      </c>
      <c r="C325" s="74" t="s">
        <v>1026</v>
      </c>
      <c r="D325" s="74" t="s">
        <v>1027</v>
      </c>
      <c r="E325" s="75" t="s">
        <v>1028</v>
      </c>
    </row>
    <row r="326" spans="1:5">
      <c r="A326" s="87">
        <v>8374</v>
      </c>
      <c r="B326" s="276" t="s">
        <v>628</v>
      </c>
      <c r="C326" s="74" t="s">
        <v>629</v>
      </c>
      <c r="D326" s="74" t="s">
        <v>630</v>
      </c>
      <c r="E326" s="75" t="s">
        <v>816</v>
      </c>
    </row>
    <row r="327" spans="1:5">
      <c r="A327" s="273">
        <v>8388</v>
      </c>
      <c r="B327" s="276" t="s">
        <v>631</v>
      </c>
      <c r="C327" s="74" t="s">
        <v>632</v>
      </c>
      <c r="D327" s="74" t="s">
        <v>633</v>
      </c>
      <c r="E327" s="75" t="s">
        <v>817</v>
      </c>
    </row>
    <row r="328" spans="1:5">
      <c r="A328" s="87">
        <v>8404</v>
      </c>
      <c r="B328" s="276" t="s">
        <v>628</v>
      </c>
      <c r="C328" s="74" t="s">
        <v>629</v>
      </c>
      <c r="D328" s="74" t="s">
        <v>630</v>
      </c>
      <c r="E328" s="75" t="s">
        <v>816</v>
      </c>
    </row>
    <row r="329" spans="1:5">
      <c r="A329" s="87">
        <v>8416</v>
      </c>
      <c r="B329" s="276" t="s">
        <v>1043</v>
      </c>
      <c r="C329" s="74" t="s">
        <v>1044</v>
      </c>
      <c r="D329" s="74" t="s">
        <v>1045</v>
      </c>
      <c r="E329" s="75" t="s">
        <v>1046</v>
      </c>
    </row>
    <row r="330" spans="1:5">
      <c r="A330" s="87">
        <v>8417</v>
      </c>
      <c r="B330" s="276" t="s">
        <v>625</v>
      </c>
      <c r="C330" s="74" t="s">
        <v>626</v>
      </c>
      <c r="D330" s="74" t="s">
        <v>627</v>
      </c>
      <c r="E330" s="75" t="s">
        <v>814</v>
      </c>
    </row>
    <row r="331" spans="1:5">
      <c r="A331" s="87">
        <v>8436</v>
      </c>
      <c r="B331" s="276" t="s">
        <v>1043</v>
      </c>
      <c r="C331" s="74" t="s">
        <v>1044</v>
      </c>
      <c r="D331" s="74" t="s">
        <v>1045</v>
      </c>
      <c r="E331" s="75" t="s">
        <v>1046</v>
      </c>
    </row>
    <row r="332" spans="1:5">
      <c r="A332" s="87">
        <v>8464</v>
      </c>
      <c r="B332" s="276" t="s">
        <v>989</v>
      </c>
      <c r="C332" s="74" t="s">
        <v>991</v>
      </c>
      <c r="D332" s="74" t="s">
        <v>992</v>
      </c>
      <c r="E332" s="75" t="s">
        <v>993</v>
      </c>
    </row>
    <row r="333" spans="1:5">
      <c r="A333" s="274">
        <v>8482</v>
      </c>
      <c r="B333" s="276" t="s">
        <v>628</v>
      </c>
      <c r="C333" s="74" t="s">
        <v>629</v>
      </c>
      <c r="D333" s="74" t="s">
        <v>630</v>
      </c>
      <c r="E333" s="75" t="s">
        <v>816</v>
      </c>
    </row>
    <row r="334" spans="1:5">
      <c r="A334" s="87">
        <v>8493</v>
      </c>
      <c r="B334" s="276" t="s">
        <v>625</v>
      </c>
      <c r="C334" s="74" t="s">
        <v>626</v>
      </c>
      <c r="D334" s="74" t="s">
        <v>627</v>
      </c>
      <c r="E334" s="75" t="s">
        <v>814</v>
      </c>
    </row>
    <row r="335" spans="1:5">
      <c r="A335" s="274">
        <v>8494</v>
      </c>
      <c r="B335" s="276" t="s">
        <v>628</v>
      </c>
      <c r="C335" s="74" t="s">
        <v>629</v>
      </c>
      <c r="D335" s="74" t="s">
        <v>630</v>
      </c>
      <c r="E335" s="75" t="s">
        <v>816</v>
      </c>
    </row>
    <row r="336" spans="1:5">
      <c r="A336" s="87">
        <v>8512</v>
      </c>
      <c r="B336" s="276" t="s">
        <v>989</v>
      </c>
      <c r="C336" s="74" t="s">
        <v>991</v>
      </c>
      <c r="D336" s="74" t="s">
        <v>992</v>
      </c>
      <c r="E336" s="75" t="s">
        <v>993</v>
      </c>
    </row>
    <row r="337" spans="1:5">
      <c r="A337" s="87">
        <v>8517</v>
      </c>
      <c r="B337" s="276" t="s">
        <v>811</v>
      </c>
      <c r="C337" s="74" t="s">
        <v>812</v>
      </c>
      <c r="D337" s="74" t="s">
        <v>813</v>
      </c>
      <c r="E337" s="75" t="s">
        <v>815</v>
      </c>
    </row>
    <row r="338" spans="1:5">
      <c r="A338" s="274">
        <v>8521</v>
      </c>
      <c r="B338" s="276" t="s">
        <v>1043</v>
      </c>
      <c r="C338" s="74" t="s">
        <v>1044</v>
      </c>
      <c r="D338" s="74" t="s">
        <v>1045</v>
      </c>
      <c r="E338" s="75" t="s">
        <v>1046</v>
      </c>
    </row>
    <row r="339" spans="1:5">
      <c r="A339" s="274">
        <v>8548</v>
      </c>
      <c r="B339" s="276" t="s">
        <v>631</v>
      </c>
      <c r="C339" s="74" t="s">
        <v>632</v>
      </c>
      <c r="D339" s="74" t="s">
        <v>633</v>
      </c>
      <c r="E339" s="75" t="s">
        <v>817</v>
      </c>
    </row>
    <row r="340" spans="1:5">
      <c r="A340" s="87">
        <v>8572</v>
      </c>
      <c r="B340" s="276" t="s">
        <v>811</v>
      </c>
      <c r="C340" s="74" t="s">
        <v>812</v>
      </c>
      <c r="D340" s="74" t="s">
        <v>813</v>
      </c>
      <c r="E340" s="75" t="s">
        <v>815</v>
      </c>
    </row>
    <row r="341" spans="1:5">
      <c r="A341" s="87">
        <v>8574</v>
      </c>
      <c r="B341" s="276" t="s">
        <v>811</v>
      </c>
      <c r="C341" s="74" t="s">
        <v>812</v>
      </c>
      <c r="D341" s="74" t="s">
        <v>813</v>
      </c>
      <c r="E341" s="75" t="s">
        <v>815</v>
      </c>
    </row>
    <row r="342" spans="1:5">
      <c r="A342" s="274">
        <v>8594</v>
      </c>
      <c r="B342" s="276" t="s">
        <v>628</v>
      </c>
      <c r="C342" s="74" t="s">
        <v>629</v>
      </c>
      <c r="D342" s="74" t="s">
        <v>630</v>
      </c>
      <c r="E342" s="75" t="s">
        <v>816</v>
      </c>
    </row>
    <row r="343" spans="1:5">
      <c r="A343" s="274">
        <v>8621</v>
      </c>
      <c r="B343" s="276" t="s">
        <v>1043</v>
      </c>
      <c r="C343" s="74" t="s">
        <v>1044</v>
      </c>
      <c r="D343" s="74" t="s">
        <v>1045</v>
      </c>
      <c r="E343" s="75" t="s">
        <v>1046</v>
      </c>
    </row>
    <row r="344" spans="1:5">
      <c r="A344" s="87">
        <v>8717</v>
      </c>
      <c r="B344" s="276" t="s">
        <v>1025</v>
      </c>
      <c r="C344" s="74" t="s">
        <v>1026</v>
      </c>
      <c r="D344" s="74" t="s">
        <v>1027</v>
      </c>
      <c r="E344" s="75" t="s">
        <v>1028</v>
      </c>
    </row>
    <row r="345" spans="1:5">
      <c r="A345" s="274">
        <v>8734</v>
      </c>
      <c r="B345" s="276" t="s">
        <v>628</v>
      </c>
      <c r="C345" s="74" t="s">
        <v>629</v>
      </c>
      <c r="D345" s="74" t="s">
        <v>630</v>
      </c>
      <c r="E345" s="75" t="s">
        <v>816</v>
      </c>
    </row>
    <row r="346" spans="1:5">
      <c r="A346" s="87">
        <v>8738</v>
      </c>
      <c r="B346" s="276" t="s">
        <v>1043</v>
      </c>
      <c r="C346" s="74" t="s">
        <v>1044</v>
      </c>
      <c r="D346" s="74" t="s">
        <v>1045</v>
      </c>
      <c r="E346" s="75" t="s">
        <v>1046</v>
      </c>
    </row>
    <row r="347" spans="1:5">
      <c r="A347" s="87">
        <v>8744</v>
      </c>
      <c r="B347" s="276" t="s">
        <v>811</v>
      </c>
      <c r="C347" s="74" t="s">
        <v>812</v>
      </c>
      <c r="D347" s="74" t="s">
        <v>813</v>
      </c>
      <c r="E347" s="75" t="s">
        <v>815</v>
      </c>
    </row>
    <row r="348" spans="1:5">
      <c r="A348" s="87">
        <v>8769</v>
      </c>
      <c r="B348" s="276" t="s">
        <v>1043</v>
      </c>
      <c r="C348" s="74" t="s">
        <v>1044</v>
      </c>
      <c r="D348" s="74" t="s">
        <v>1045</v>
      </c>
      <c r="E348" s="75" t="s">
        <v>1046</v>
      </c>
    </row>
    <row r="349" spans="1:5">
      <c r="A349" s="274">
        <v>8771</v>
      </c>
      <c r="B349" s="276" t="s">
        <v>628</v>
      </c>
      <c r="C349" s="74" t="s">
        <v>629</v>
      </c>
      <c r="D349" s="74" t="s">
        <v>630</v>
      </c>
      <c r="E349" s="75" t="s">
        <v>816</v>
      </c>
    </row>
    <row r="350" spans="1:5">
      <c r="A350" s="87">
        <v>8773</v>
      </c>
      <c r="B350" s="276" t="s">
        <v>811</v>
      </c>
      <c r="C350" s="74" t="s">
        <v>812</v>
      </c>
      <c r="D350" s="74" t="s">
        <v>813</v>
      </c>
      <c r="E350" s="75" t="s">
        <v>815</v>
      </c>
    </row>
    <row r="351" spans="1:5">
      <c r="A351" s="273">
        <v>8787</v>
      </c>
      <c r="B351" s="276" t="s">
        <v>625</v>
      </c>
      <c r="C351" s="74" t="s">
        <v>626</v>
      </c>
      <c r="D351" s="74" t="s">
        <v>627</v>
      </c>
      <c r="E351" s="75" t="s">
        <v>814</v>
      </c>
    </row>
    <row r="352" spans="1:5">
      <c r="A352" s="87">
        <v>8788</v>
      </c>
      <c r="B352" s="276" t="s">
        <v>811</v>
      </c>
      <c r="C352" s="74" t="s">
        <v>812</v>
      </c>
      <c r="D352" s="74" t="s">
        <v>813</v>
      </c>
      <c r="E352" s="75" t="s">
        <v>815</v>
      </c>
    </row>
    <row r="353" spans="1:5">
      <c r="A353" s="87">
        <v>8789</v>
      </c>
      <c r="B353" s="276" t="s">
        <v>1043</v>
      </c>
      <c r="C353" s="74" t="s">
        <v>1044</v>
      </c>
      <c r="D353" s="74" t="s">
        <v>1045</v>
      </c>
      <c r="E353" s="75" t="s">
        <v>1046</v>
      </c>
    </row>
    <row r="354" spans="1:5">
      <c r="A354" s="87">
        <v>8806</v>
      </c>
      <c r="B354" s="276" t="s">
        <v>625</v>
      </c>
      <c r="C354" s="74" t="s">
        <v>626</v>
      </c>
      <c r="D354" s="74" t="s">
        <v>627</v>
      </c>
      <c r="E354" s="75" t="s">
        <v>814</v>
      </c>
    </row>
    <row r="355" spans="1:5">
      <c r="A355" s="87">
        <v>8807</v>
      </c>
      <c r="B355" s="276" t="s">
        <v>1043</v>
      </c>
      <c r="C355" s="74" t="s">
        <v>1044</v>
      </c>
      <c r="D355" s="74" t="s">
        <v>1045</v>
      </c>
      <c r="E355" s="75" t="s">
        <v>1046</v>
      </c>
    </row>
    <row r="356" spans="1:5">
      <c r="A356" s="87">
        <v>8871</v>
      </c>
      <c r="B356" s="276" t="s">
        <v>628</v>
      </c>
      <c r="C356" s="74" t="s">
        <v>629</v>
      </c>
      <c r="D356" s="74" t="s">
        <v>630</v>
      </c>
      <c r="E356" s="75" t="s">
        <v>816</v>
      </c>
    </row>
    <row r="357" spans="1:5">
      <c r="A357" s="87">
        <v>8875</v>
      </c>
      <c r="B357" s="276" t="s">
        <v>811</v>
      </c>
      <c r="C357" s="74" t="s">
        <v>812</v>
      </c>
      <c r="D357" s="74" t="s">
        <v>813</v>
      </c>
      <c r="E357" s="75" t="s">
        <v>815</v>
      </c>
    </row>
    <row r="358" spans="1:5">
      <c r="A358" s="87">
        <v>8895</v>
      </c>
      <c r="B358" s="276" t="s">
        <v>989</v>
      </c>
      <c r="C358" s="74" t="s">
        <v>991</v>
      </c>
      <c r="D358" s="74" t="s">
        <v>992</v>
      </c>
      <c r="E358" s="75" t="s">
        <v>993</v>
      </c>
    </row>
    <row r="359" spans="1:5">
      <c r="A359" s="87">
        <v>8935</v>
      </c>
      <c r="B359" s="276" t="s">
        <v>628</v>
      </c>
      <c r="C359" s="74" t="s">
        <v>629</v>
      </c>
      <c r="D359" s="74" t="s">
        <v>630</v>
      </c>
      <c r="E359" s="75" t="s">
        <v>816</v>
      </c>
    </row>
    <row r="360" spans="1:5">
      <c r="A360" s="87">
        <v>8938</v>
      </c>
      <c r="B360" s="276" t="s">
        <v>811</v>
      </c>
      <c r="C360" s="74" t="s">
        <v>812</v>
      </c>
      <c r="D360" s="74" t="s">
        <v>813</v>
      </c>
      <c r="E360" s="75" t="s">
        <v>815</v>
      </c>
    </row>
    <row r="361" spans="1:5">
      <c r="A361" s="87">
        <v>8954</v>
      </c>
      <c r="B361" s="276" t="s">
        <v>625</v>
      </c>
      <c r="C361" s="74" t="s">
        <v>626</v>
      </c>
      <c r="D361" s="74" t="s">
        <v>627</v>
      </c>
      <c r="E361" s="75" t="s">
        <v>814</v>
      </c>
    </row>
    <row r="362" spans="1:5">
      <c r="A362" s="87">
        <v>8960</v>
      </c>
      <c r="B362" s="276" t="s">
        <v>628</v>
      </c>
      <c r="C362" s="74" t="s">
        <v>629</v>
      </c>
      <c r="D362" s="74" t="s">
        <v>630</v>
      </c>
      <c r="E362" s="75" t="s">
        <v>816</v>
      </c>
    </row>
    <row r="363" spans="1:5">
      <c r="A363" s="87">
        <v>8975</v>
      </c>
      <c r="B363" s="276" t="s">
        <v>625</v>
      </c>
      <c r="C363" s="74" t="s">
        <v>626</v>
      </c>
      <c r="D363" s="74" t="s">
        <v>627</v>
      </c>
      <c r="E363" s="75" t="s">
        <v>814</v>
      </c>
    </row>
    <row r="364" spans="1:5">
      <c r="A364" s="87">
        <v>9017</v>
      </c>
      <c r="B364" s="276" t="s">
        <v>1043</v>
      </c>
      <c r="C364" s="74" t="s">
        <v>1044</v>
      </c>
      <c r="D364" s="74" t="s">
        <v>1045</v>
      </c>
      <c r="E364" s="75" t="s">
        <v>1046</v>
      </c>
    </row>
    <row r="365" spans="1:5">
      <c r="A365" s="87">
        <v>9038</v>
      </c>
      <c r="B365" s="276" t="s">
        <v>990</v>
      </c>
      <c r="C365" s="74" t="s">
        <v>994</v>
      </c>
      <c r="D365" s="74" t="s">
        <v>995</v>
      </c>
      <c r="E365" s="75" t="s">
        <v>996</v>
      </c>
    </row>
    <row r="366" spans="1:5">
      <c r="A366" s="87">
        <v>9041</v>
      </c>
      <c r="B366" s="276" t="s">
        <v>628</v>
      </c>
      <c r="C366" s="74" t="s">
        <v>629</v>
      </c>
      <c r="D366" s="74" t="s">
        <v>630</v>
      </c>
      <c r="E366" s="75" t="s">
        <v>816</v>
      </c>
    </row>
    <row r="367" spans="1:5">
      <c r="A367" s="87">
        <v>9067</v>
      </c>
      <c r="B367" s="276" t="s">
        <v>811</v>
      </c>
      <c r="C367" s="74" t="s">
        <v>812</v>
      </c>
      <c r="D367" s="74" t="s">
        <v>813</v>
      </c>
      <c r="E367" s="75" t="s">
        <v>815</v>
      </c>
    </row>
    <row r="368" spans="1:5">
      <c r="A368" s="87">
        <v>9088</v>
      </c>
      <c r="B368" s="276" t="s">
        <v>631</v>
      </c>
      <c r="C368" s="74" t="s">
        <v>632</v>
      </c>
      <c r="D368" s="74" t="s">
        <v>633</v>
      </c>
      <c r="E368" s="75" t="s">
        <v>817</v>
      </c>
    </row>
    <row r="369" spans="1:5">
      <c r="A369" s="87">
        <v>9129</v>
      </c>
      <c r="B369" s="276" t="s">
        <v>811</v>
      </c>
      <c r="C369" s="74" t="s">
        <v>812</v>
      </c>
      <c r="D369" s="74" t="s">
        <v>813</v>
      </c>
      <c r="E369" s="75" t="s">
        <v>815</v>
      </c>
    </row>
    <row r="370" spans="1:5">
      <c r="A370" s="87">
        <v>9130</v>
      </c>
      <c r="B370" s="276" t="s">
        <v>811</v>
      </c>
      <c r="C370" s="74" t="s">
        <v>812</v>
      </c>
      <c r="D370" s="74" t="s">
        <v>813</v>
      </c>
      <c r="E370" s="75" t="s">
        <v>815</v>
      </c>
    </row>
    <row r="371" spans="1:5">
      <c r="A371" s="87">
        <v>9151</v>
      </c>
      <c r="B371" s="276" t="s">
        <v>628</v>
      </c>
      <c r="C371" s="74" t="s">
        <v>629</v>
      </c>
      <c r="D371" s="74" t="s">
        <v>630</v>
      </c>
      <c r="E371" s="75" t="s">
        <v>816</v>
      </c>
    </row>
    <row r="372" spans="1:5">
      <c r="A372" s="87">
        <v>9201</v>
      </c>
      <c r="B372" s="276" t="s">
        <v>628</v>
      </c>
      <c r="C372" s="74" t="s">
        <v>629</v>
      </c>
      <c r="D372" s="74" t="s">
        <v>630</v>
      </c>
      <c r="E372" s="75" t="s">
        <v>816</v>
      </c>
    </row>
    <row r="373" spans="1:5">
      <c r="A373" s="87">
        <v>9215</v>
      </c>
      <c r="B373" s="276" t="s">
        <v>811</v>
      </c>
      <c r="C373" s="74" t="s">
        <v>812</v>
      </c>
      <c r="D373" s="74" t="s">
        <v>813</v>
      </c>
      <c r="E373" s="75" t="s">
        <v>815</v>
      </c>
    </row>
    <row r="374" spans="1:5">
      <c r="A374" s="273">
        <v>9220</v>
      </c>
      <c r="B374" s="276" t="s">
        <v>1025</v>
      </c>
      <c r="C374" s="74" t="s">
        <v>1026</v>
      </c>
      <c r="D374" s="74" t="s">
        <v>1027</v>
      </c>
      <c r="E374" s="75" t="s">
        <v>1028</v>
      </c>
    </row>
    <row r="375" spans="1:5">
      <c r="A375" s="84">
        <v>9268</v>
      </c>
      <c r="B375" s="276" t="s">
        <v>631</v>
      </c>
      <c r="C375" s="74" t="s">
        <v>632</v>
      </c>
      <c r="D375" s="74" t="s">
        <v>633</v>
      </c>
      <c r="E375" s="75" t="s">
        <v>817</v>
      </c>
    </row>
    <row r="376" spans="1:5">
      <c r="A376" s="87">
        <v>9283</v>
      </c>
      <c r="B376" s="276" t="s">
        <v>1025</v>
      </c>
      <c r="C376" s="74" t="s">
        <v>1026</v>
      </c>
      <c r="D376" s="74" t="s">
        <v>1027</v>
      </c>
      <c r="E376" s="75" t="s">
        <v>1028</v>
      </c>
    </row>
    <row r="377" spans="1:5">
      <c r="A377" s="87">
        <v>9291</v>
      </c>
      <c r="B377" s="276" t="s">
        <v>1043</v>
      </c>
      <c r="C377" s="74" t="s">
        <v>1044</v>
      </c>
      <c r="D377" s="74" t="s">
        <v>1045</v>
      </c>
      <c r="E377" s="75" t="s">
        <v>1046</v>
      </c>
    </row>
    <row r="378" spans="1:5">
      <c r="A378" s="87">
        <v>9299</v>
      </c>
      <c r="B378" s="276" t="s">
        <v>989</v>
      </c>
      <c r="C378" s="74" t="s">
        <v>991</v>
      </c>
      <c r="D378" s="74" t="s">
        <v>992</v>
      </c>
      <c r="E378" s="75" t="s">
        <v>993</v>
      </c>
    </row>
    <row r="379" spans="1:5">
      <c r="A379" s="87">
        <v>9310</v>
      </c>
      <c r="B379" s="276" t="s">
        <v>628</v>
      </c>
      <c r="C379" s="74" t="s">
        <v>629</v>
      </c>
      <c r="D379" s="74" t="s">
        <v>630</v>
      </c>
      <c r="E379" s="75" t="s">
        <v>816</v>
      </c>
    </row>
    <row r="380" spans="1:5">
      <c r="A380" s="87">
        <v>9318</v>
      </c>
      <c r="B380" s="276" t="s">
        <v>1025</v>
      </c>
      <c r="C380" s="74" t="s">
        <v>1026</v>
      </c>
      <c r="D380" s="74" t="s">
        <v>1027</v>
      </c>
      <c r="E380" s="75" t="s">
        <v>1028</v>
      </c>
    </row>
    <row r="381" spans="1:5">
      <c r="A381" s="274">
        <v>9321</v>
      </c>
      <c r="B381" s="276" t="s">
        <v>628</v>
      </c>
      <c r="C381" s="74" t="s">
        <v>629</v>
      </c>
      <c r="D381" s="74" t="s">
        <v>630</v>
      </c>
      <c r="E381" s="75" t="s">
        <v>816</v>
      </c>
    </row>
    <row r="382" spans="1:5">
      <c r="A382" s="87">
        <v>9337</v>
      </c>
      <c r="B382" s="276" t="s">
        <v>625</v>
      </c>
      <c r="C382" s="74" t="s">
        <v>626</v>
      </c>
      <c r="D382" s="74" t="s">
        <v>627</v>
      </c>
      <c r="E382" s="75" t="s">
        <v>814</v>
      </c>
    </row>
    <row r="383" spans="1:5">
      <c r="A383" s="87">
        <v>9342</v>
      </c>
      <c r="B383" s="276" t="s">
        <v>1043</v>
      </c>
      <c r="C383" s="74" t="s">
        <v>1044</v>
      </c>
      <c r="D383" s="74" t="s">
        <v>1045</v>
      </c>
      <c r="E383" s="75" t="s">
        <v>1046</v>
      </c>
    </row>
    <row r="384" spans="1:5">
      <c r="A384" s="274">
        <v>9367</v>
      </c>
      <c r="B384" s="276" t="s">
        <v>628</v>
      </c>
      <c r="C384" s="74" t="s">
        <v>629</v>
      </c>
      <c r="D384" s="74" t="s">
        <v>630</v>
      </c>
      <c r="E384" s="75" t="s">
        <v>816</v>
      </c>
    </row>
    <row r="385" spans="1:5">
      <c r="A385" s="273">
        <v>9368</v>
      </c>
      <c r="B385" s="276" t="s">
        <v>628</v>
      </c>
      <c r="C385" s="74" t="s">
        <v>629</v>
      </c>
      <c r="D385" s="74" t="s">
        <v>630</v>
      </c>
      <c r="E385" s="75" t="s">
        <v>816</v>
      </c>
    </row>
    <row r="386" spans="1:5">
      <c r="A386" s="87">
        <v>9393</v>
      </c>
      <c r="B386" s="276" t="s">
        <v>631</v>
      </c>
      <c r="C386" s="74" t="s">
        <v>632</v>
      </c>
      <c r="D386" s="74" t="s">
        <v>633</v>
      </c>
      <c r="E386" s="75" t="s">
        <v>817</v>
      </c>
    </row>
    <row r="387" spans="1:5">
      <c r="A387" s="274">
        <v>9394</v>
      </c>
      <c r="B387" s="276" t="s">
        <v>631</v>
      </c>
      <c r="C387" s="74" t="s">
        <v>632</v>
      </c>
      <c r="D387" s="74" t="s">
        <v>633</v>
      </c>
      <c r="E387" s="75" t="s">
        <v>817</v>
      </c>
    </row>
    <row r="388" spans="1:5">
      <c r="A388" s="87">
        <v>9413</v>
      </c>
      <c r="B388" s="276" t="s">
        <v>811</v>
      </c>
      <c r="C388" s="74" t="s">
        <v>812</v>
      </c>
      <c r="D388" s="74" t="s">
        <v>813</v>
      </c>
      <c r="E388" s="75" t="s">
        <v>815</v>
      </c>
    </row>
    <row r="389" spans="1:5">
      <c r="A389" s="87">
        <v>9463</v>
      </c>
      <c r="B389" s="276" t="s">
        <v>1043</v>
      </c>
      <c r="C389" s="74" t="s">
        <v>1044</v>
      </c>
      <c r="D389" s="74" t="s">
        <v>1045</v>
      </c>
      <c r="E389" s="75" t="s">
        <v>1046</v>
      </c>
    </row>
    <row r="390" spans="1:5">
      <c r="A390" s="87">
        <v>9503</v>
      </c>
      <c r="B390" s="276" t="s">
        <v>989</v>
      </c>
      <c r="C390" s="74" t="s">
        <v>991</v>
      </c>
      <c r="D390" s="74" t="s">
        <v>992</v>
      </c>
      <c r="E390" s="75" t="s">
        <v>993</v>
      </c>
    </row>
    <row r="391" spans="1:5">
      <c r="A391" s="87">
        <v>9548</v>
      </c>
      <c r="B391" s="276" t="s">
        <v>811</v>
      </c>
      <c r="C391" s="74" t="s">
        <v>812</v>
      </c>
      <c r="D391" s="74" t="s">
        <v>813</v>
      </c>
      <c r="E391" s="75" t="s">
        <v>815</v>
      </c>
    </row>
    <row r="392" spans="1:5">
      <c r="A392" s="273">
        <v>9564</v>
      </c>
      <c r="B392" s="276" t="s">
        <v>628</v>
      </c>
      <c r="C392" s="74" t="s">
        <v>629</v>
      </c>
      <c r="D392" s="74" t="s">
        <v>630</v>
      </c>
      <c r="E392" s="75" t="s">
        <v>816</v>
      </c>
    </row>
    <row r="393" spans="1:5">
      <c r="A393" s="87">
        <v>9600</v>
      </c>
      <c r="B393" s="276" t="s">
        <v>811</v>
      </c>
      <c r="C393" s="74" t="s">
        <v>812</v>
      </c>
      <c r="D393" s="74" t="s">
        <v>813</v>
      </c>
      <c r="E393" s="75" t="s">
        <v>815</v>
      </c>
    </row>
    <row r="394" spans="1:5">
      <c r="A394" s="87">
        <v>9624</v>
      </c>
      <c r="B394" s="276" t="s">
        <v>1043</v>
      </c>
      <c r="C394" s="74" t="s">
        <v>1044</v>
      </c>
      <c r="D394" s="74" t="s">
        <v>1045</v>
      </c>
      <c r="E394" s="75" t="s">
        <v>1046</v>
      </c>
    </row>
    <row r="395" spans="1:5">
      <c r="A395" s="274">
        <v>9626</v>
      </c>
      <c r="B395" s="276" t="s">
        <v>1025</v>
      </c>
      <c r="C395" s="74" t="s">
        <v>1026</v>
      </c>
      <c r="D395" s="74" t="s">
        <v>1027</v>
      </c>
      <c r="E395" s="75" t="s">
        <v>1028</v>
      </c>
    </row>
    <row r="396" spans="1:5">
      <c r="A396" s="274">
        <v>9629</v>
      </c>
      <c r="B396" s="276" t="s">
        <v>628</v>
      </c>
      <c r="C396" s="74" t="s">
        <v>629</v>
      </c>
      <c r="D396" s="74" t="s">
        <v>630</v>
      </c>
      <c r="E396" s="75" t="s">
        <v>816</v>
      </c>
    </row>
    <row r="397" spans="1:5">
      <c r="A397" s="87">
        <v>9634</v>
      </c>
      <c r="B397" s="276" t="s">
        <v>989</v>
      </c>
      <c r="C397" s="74" t="s">
        <v>991</v>
      </c>
      <c r="D397" s="74" t="s">
        <v>992</v>
      </c>
      <c r="E397" s="75" t="s">
        <v>993</v>
      </c>
    </row>
    <row r="398" spans="1:5">
      <c r="A398" s="87">
        <v>9641</v>
      </c>
      <c r="B398" s="276" t="s">
        <v>811</v>
      </c>
      <c r="C398" s="74" t="s">
        <v>812</v>
      </c>
      <c r="D398" s="74" t="s">
        <v>813</v>
      </c>
      <c r="E398" s="75" t="s">
        <v>815</v>
      </c>
    </row>
    <row r="399" spans="1:5">
      <c r="A399" s="87">
        <v>9644</v>
      </c>
      <c r="B399" s="276" t="s">
        <v>989</v>
      </c>
      <c r="C399" s="74" t="s">
        <v>991</v>
      </c>
      <c r="D399" s="74" t="s">
        <v>992</v>
      </c>
      <c r="E399" s="75" t="s">
        <v>993</v>
      </c>
    </row>
    <row r="400" spans="1:5">
      <c r="A400" s="84">
        <v>9650</v>
      </c>
      <c r="B400" s="276" t="s">
        <v>1025</v>
      </c>
      <c r="C400" s="74" t="s">
        <v>1026</v>
      </c>
      <c r="D400" s="74" t="s">
        <v>1027</v>
      </c>
      <c r="E400" s="75" t="s">
        <v>1028</v>
      </c>
    </row>
    <row r="401" spans="1:5">
      <c r="A401" s="274">
        <v>9674</v>
      </c>
      <c r="B401" s="276" t="s">
        <v>811</v>
      </c>
      <c r="C401" s="74" t="s">
        <v>812</v>
      </c>
      <c r="D401" s="74" t="s">
        <v>813</v>
      </c>
      <c r="E401" s="75" t="s">
        <v>815</v>
      </c>
    </row>
    <row r="402" spans="1:5">
      <c r="A402" s="274">
        <v>9681</v>
      </c>
      <c r="B402" s="276" t="s">
        <v>1043</v>
      </c>
      <c r="C402" s="74" t="s">
        <v>1044</v>
      </c>
      <c r="D402" s="74" t="s">
        <v>1045</v>
      </c>
      <c r="E402" s="75" t="s">
        <v>1046</v>
      </c>
    </row>
    <row r="403" spans="1:5">
      <c r="A403" s="274">
        <v>9682</v>
      </c>
      <c r="B403" s="276" t="s">
        <v>1043</v>
      </c>
      <c r="C403" s="74" t="s">
        <v>1044</v>
      </c>
      <c r="D403" s="74" t="s">
        <v>1045</v>
      </c>
      <c r="E403" s="75" t="s">
        <v>1046</v>
      </c>
    </row>
    <row r="404" spans="1:5">
      <c r="A404" s="274">
        <v>9686</v>
      </c>
      <c r="B404" s="276" t="s">
        <v>631</v>
      </c>
      <c r="C404" s="74" t="s">
        <v>632</v>
      </c>
      <c r="D404" s="74" t="s">
        <v>633</v>
      </c>
      <c r="E404" s="75" t="s">
        <v>817</v>
      </c>
    </row>
    <row r="405" spans="1:5">
      <c r="A405" s="274">
        <v>9698</v>
      </c>
      <c r="B405" s="276" t="s">
        <v>1025</v>
      </c>
      <c r="C405" s="74" t="s">
        <v>1026</v>
      </c>
      <c r="D405" s="74" t="s">
        <v>1027</v>
      </c>
      <c r="E405" s="75" t="s">
        <v>1028</v>
      </c>
    </row>
    <row r="406" spans="1:5">
      <c r="A406" s="274">
        <v>9701</v>
      </c>
      <c r="B406" s="276" t="s">
        <v>811</v>
      </c>
      <c r="C406" s="74" t="s">
        <v>812</v>
      </c>
      <c r="D406" s="74" t="s">
        <v>813</v>
      </c>
      <c r="E406" s="75" t="s">
        <v>815</v>
      </c>
    </row>
    <row r="407" spans="1:5">
      <c r="A407" s="274">
        <v>9702</v>
      </c>
      <c r="B407" s="276" t="s">
        <v>1043</v>
      </c>
      <c r="C407" s="74" t="s">
        <v>1044</v>
      </c>
      <c r="D407" s="74" t="s">
        <v>1045</v>
      </c>
      <c r="E407" s="75" t="s">
        <v>1046</v>
      </c>
    </row>
    <row r="408" spans="1:5">
      <c r="A408" s="274">
        <v>9708</v>
      </c>
      <c r="B408" s="276" t="s">
        <v>628</v>
      </c>
      <c r="C408" s="74" t="s">
        <v>629</v>
      </c>
      <c r="D408" s="74" t="s">
        <v>630</v>
      </c>
      <c r="E408" s="75" t="s">
        <v>816</v>
      </c>
    </row>
    <row r="409" spans="1:5">
      <c r="A409" s="274">
        <v>9730</v>
      </c>
      <c r="B409" s="276" t="s">
        <v>1043</v>
      </c>
      <c r="C409" s="74" t="s">
        <v>1044</v>
      </c>
      <c r="D409" s="74" t="s">
        <v>1045</v>
      </c>
      <c r="E409" s="75" t="s">
        <v>1046</v>
      </c>
    </row>
    <row r="410" spans="1:5">
      <c r="A410" s="274">
        <v>9743</v>
      </c>
      <c r="B410" s="276" t="s">
        <v>628</v>
      </c>
      <c r="C410" s="74" t="s">
        <v>629</v>
      </c>
      <c r="D410" s="74" t="s">
        <v>630</v>
      </c>
      <c r="E410" s="75" t="s">
        <v>816</v>
      </c>
    </row>
    <row r="411" spans="1:5">
      <c r="A411" s="84">
        <v>9748</v>
      </c>
      <c r="B411" s="89" t="s">
        <v>989</v>
      </c>
      <c r="C411" s="74" t="s">
        <v>991</v>
      </c>
      <c r="D411" s="74" t="s">
        <v>992</v>
      </c>
      <c r="E411" s="75" t="s">
        <v>993</v>
      </c>
    </row>
    <row r="412" spans="1:5">
      <c r="A412" s="84">
        <v>9759</v>
      </c>
      <c r="B412" s="276" t="s">
        <v>631</v>
      </c>
      <c r="C412" s="74" t="s">
        <v>632</v>
      </c>
      <c r="D412" s="74" t="s">
        <v>633</v>
      </c>
      <c r="E412" s="75" t="s">
        <v>817</v>
      </c>
    </row>
    <row r="413" spans="1:5">
      <c r="A413" s="84">
        <v>9765</v>
      </c>
      <c r="B413" s="276" t="s">
        <v>1043</v>
      </c>
      <c r="C413" s="74" t="s">
        <v>1044</v>
      </c>
      <c r="D413" s="74" t="s">
        <v>1045</v>
      </c>
      <c r="E413" s="75" t="s">
        <v>1046</v>
      </c>
    </row>
    <row r="414" spans="1:5">
      <c r="A414" s="274">
        <v>9791</v>
      </c>
      <c r="B414" s="276" t="s">
        <v>1025</v>
      </c>
      <c r="C414" s="74" t="s">
        <v>1026</v>
      </c>
      <c r="D414" s="74" t="s">
        <v>1027</v>
      </c>
      <c r="E414" s="75" t="s">
        <v>1028</v>
      </c>
    </row>
    <row r="415" spans="1:5">
      <c r="A415" s="274">
        <v>9794</v>
      </c>
      <c r="B415" s="276" t="s">
        <v>628</v>
      </c>
      <c r="C415" s="74" t="s">
        <v>629</v>
      </c>
      <c r="D415" s="74" t="s">
        <v>630</v>
      </c>
      <c r="E415" s="75" t="s">
        <v>816</v>
      </c>
    </row>
    <row r="416" spans="1:5">
      <c r="A416" s="274">
        <v>9796</v>
      </c>
      <c r="B416" s="276" t="s">
        <v>628</v>
      </c>
      <c r="C416" s="74" t="s">
        <v>629</v>
      </c>
      <c r="D416" s="74" t="s">
        <v>630</v>
      </c>
      <c r="E416" s="75" t="s">
        <v>816</v>
      </c>
    </row>
    <row r="417" spans="1:5">
      <c r="A417" s="84">
        <v>9817</v>
      </c>
      <c r="B417" s="89" t="s">
        <v>631</v>
      </c>
      <c r="C417" s="74" t="s">
        <v>632</v>
      </c>
      <c r="D417" s="74" t="s">
        <v>633</v>
      </c>
      <c r="E417" s="75" t="s">
        <v>817</v>
      </c>
    </row>
    <row r="418" spans="1:5">
      <c r="A418" s="274">
        <v>9868</v>
      </c>
      <c r="B418" s="276" t="s">
        <v>989</v>
      </c>
      <c r="C418" s="74" t="s">
        <v>991</v>
      </c>
      <c r="D418" s="74" t="s">
        <v>992</v>
      </c>
      <c r="E418" s="75" t="s">
        <v>993</v>
      </c>
    </row>
    <row r="419" spans="1:5">
      <c r="A419" s="274">
        <v>9884</v>
      </c>
      <c r="B419" s="276" t="s">
        <v>625</v>
      </c>
      <c r="C419" s="74" t="s">
        <v>626</v>
      </c>
      <c r="D419" s="74" t="s">
        <v>627</v>
      </c>
      <c r="E419" s="75" t="s">
        <v>814</v>
      </c>
    </row>
    <row r="420" spans="1:5">
      <c r="A420" s="274">
        <v>9902</v>
      </c>
      <c r="B420" s="276" t="s">
        <v>1043</v>
      </c>
      <c r="C420" s="74" t="s">
        <v>1044</v>
      </c>
      <c r="D420" s="74" t="s">
        <v>1045</v>
      </c>
      <c r="E420" s="75" t="s">
        <v>1046</v>
      </c>
    </row>
    <row r="421" spans="1:5">
      <c r="A421" s="274">
        <v>9903</v>
      </c>
      <c r="B421" s="276" t="s">
        <v>625</v>
      </c>
      <c r="C421" s="74" t="s">
        <v>626</v>
      </c>
      <c r="D421" s="74" t="s">
        <v>627</v>
      </c>
      <c r="E421" s="75" t="s">
        <v>814</v>
      </c>
    </row>
    <row r="422" spans="1:5">
      <c r="A422" s="274">
        <v>9930</v>
      </c>
      <c r="B422" s="276" t="s">
        <v>628</v>
      </c>
      <c r="C422" s="74" t="s">
        <v>629</v>
      </c>
      <c r="D422" s="74" t="s">
        <v>630</v>
      </c>
      <c r="E422" s="75" t="s">
        <v>816</v>
      </c>
    </row>
    <row r="423" spans="1:5">
      <c r="A423" s="84">
        <v>9967</v>
      </c>
      <c r="B423" s="277" t="s">
        <v>1043</v>
      </c>
      <c r="C423" s="74" t="s">
        <v>1044</v>
      </c>
      <c r="D423" s="74" t="s">
        <v>1045</v>
      </c>
      <c r="E423" s="75" t="s">
        <v>1046</v>
      </c>
    </row>
    <row r="424" spans="1:5">
      <c r="A424" s="274">
        <v>9978</v>
      </c>
      <c r="B424" s="276" t="s">
        <v>628</v>
      </c>
      <c r="C424" s="74" t="s">
        <v>629</v>
      </c>
      <c r="D424" s="74" t="s">
        <v>630</v>
      </c>
      <c r="E424" s="75" t="s">
        <v>816</v>
      </c>
    </row>
    <row r="425" spans="1:5">
      <c r="A425" s="274">
        <v>9982</v>
      </c>
      <c r="B425" s="276" t="s">
        <v>1025</v>
      </c>
      <c r="C425" s="74" t="s">
        <v>1026</v>
      </c>
      <c r="D425" s="74" t="s">
        <v>1027</v>
      </c>
      <c r="E425" s="75" t="s">
        <v>1028</v>
      </c>
    </row>
    <row r="426" spans="1:5">
      <c r="A426" s="274">
        <v>9997</v>
      </c>
      <c r="B426" s="276" t="s">
        <v>990</v>
      </c>
      <c r="C426" s="74" t="s">
        <v>994</v>
      </c>
      <c r="D426" s="74" t="s">
        <v>995</v>
      </c>
      <c r="E426" s="75" t="s">
        <v>996</v>
      </c>
    </row>
    <row r="427" spans="1:5">
      <c r="A427" s="84">
        <v>10002</v>
      </c>
      <c r="B427" s="278" t="s">
        <v>1043</v>
      </c>
      <c r="C427" s="74" t="s">
        <v>1044</v>
      </c>
      <c r="D427" s="74" t="s">
        <v>1045</v>
      </c>
      <c r="E427" s="75" t="s">
        <v>1046</v>
      </c>
    </row>
    <row r="428" spans="1:5">
      <c r="A428" s="274">
        <v>10012</v>
      </c>
      <c r="B428" s="276" t="s">
        <v>628</v>
      </c>
      <c r="C428" s="74" t="s">
        <v>629</v>
      </c>
      <c r="D428" s="74" t="s">
        <v>630</v>
      </c>
      <c r="E428" s="75" t="s">
        <v>816</v>
      </c>
    </row>
    <row r="429" spans="1:5">
      <c r="A429" s="84">
        <v>10040</v>
      </c>
      <c r="B429" s="278" t="s">
        <v>1025</v>
      </c>
      <c r="C429" s="74" t="s">
        <v>1026</v>
      </c>
      <c r="D429" s="74" t="s">
        <v>1027</v>
      </c>
      <c r="E429" s="75" t="s">
        <v>1028</v>
      </c>
    </row>
    <row r="430" spans="1:5">
      <c r="A430" s="84">
        <v>10090</v>
      </c>
      <c r="B430" s="276" t="s">
        <v>1043</v>
      </c>
      <c r="C430" s="74" t="s">
        <v>1044</v>
      </c>
      <c r="D430" s="74" t="s">
        <v>1045</v>
      </c>
      <c r="E430" s="75" t="s">
        <v>1046</v>
      </c>
    </row>
    <row r="431" spans="1:5">
      <c r="A431" s="274">
        <v>10129</v>
      </c>
      <c r="B431" s="276" t="s">
        <v>811</v>
      </c>
      <c r="C431" s="74" t="s">
        <v>812</v>
      </c>
      <c r="D431" s="74" t="s">
        <v>813</v>
      </c>
      <c r="E431" s="75" t="s">
        <v>815</v>
      </c>
    </row>
    <row r="432" spans="1:5">
      <c r="A432" s="274">
        <v>10131</v>
      </c>
      <c r="B432" s="276" t="s">
        <v>990</v>
      </c>
      <c r="C432" s="74" t="s">
        <v>994</v>
      </c>
      <c r="D432" s="74" t="s">
        <v>995</v>
      </c>
      <c r="E432" s="75" t="s">
        <v>996</v>
      </c>
    </row>
    <row r="433" spans="1:5">
      <c r="A433" s="84">
        <v>10145</v>
      </c>
      <c r="B433" s="278" t="s">
        <v>1043</v>
      </c>
      <c r="C433" s="74" t="s">
        <v>1044</v>
      </c>
      <c r="D433" s="74" t="s">
        <v>1045</v>
      </c>
      <c r="E433" s="75" t="s">
        <v>1046</v>
      </c>
    </row>
    <row r="434" spans="1:5">
      <c r="A434" s="274">
        <v>10148</v>
      </c>
      <c r="B434" s="276" t="s">
        <v>990</v>
      </c>
      <c r="C434" s="74" t="s">
        <v>994</v>
      </c>
      <c r="D434" s="74" t="s">
        <v>995</v>
      </c>
      <c r="E434" s="75" t="s">
        <v>996</v>
      </c>
    </row>
    <row r="435" spans="1:5">
      <c r="A435" s="84">
        <v>10181</v>
      </c>
      <c r="B435" s="278" t="s">
        <v>1043</v>
      </c>
      <c r="C435" s="74" t="s">
        <v>1044</v>
      </c>
      <c r="D435" s="74" t="s">
        <v>1045</v>
      </c>
      <c r="E435" s="75" t="s">
        <v>1046</v>
      </c>
    </row>
    <row r="436" spans="1:5">
      <c r="A436" s="274">
        <v>10186</v>
      </c>
      <c r="B436" s="276" t="s">
        <v>628</v>
      </c>
      <c r="C436" s="74" t="s">
        <v>629</v>
      </c>
      <c r="D436" s="74" t="s">
        <v>630</v>
      </c>
      <c r="E436" s="75" t="s">
        <v>816</v>
      </c>
    </row>
    <row r="437" spans="1:5">
      <c r="A437" s="84">
        <v>10191</v>
      </c>
      <c r="B437" s="89" t="s">
        <v>1043</v>
      </c>
      <c r="C437" s="74" t="s">
        <v>1044</v>
      </c>
      <c r="D437" s="74" t="s">
        <v>1045</v>
      </c>
      <c r="E437" s="75" t="s">
        <v>1046</v>
      </c>
    </row>
    <row r="438" spans="1:5">
      <c r="A438" s="274">
        <v>10207</v>
      </c>
      <c r="B438" s="276" t="s">
        <v>628</v>
      </c>
      <c r="C438" s="74" t="s">
        <v>629</v>
      </c>
      <c r="D438" s="74" t="s">
        <v>630</v>
      </c>
      <c r="E438" s="75" t="s">
        <v>816</v>
      </c>
    </row>
    <row r="439" spans="1:5">
      <c r="A439" s="274">
        <v>10209</v>
      </c>
      <c r="B439" s="276" t="s">
        <v>628</v>
      </c>
      <c r="C439" s="74" t="s">
        <v>629</v>
      </c>
      <c r="D439" s="74" t="s">
        <v>630</v>
      </c>
      <c r="E439" s="75" t="s">
        <v>816</v>
      </c>
    </row>
    <row r="440" spans="1:5">
      <c r="A440" s="84">
        <v>10224</v>
      </c>
      <c r="B440" s="89" t="s">
        <v>631</v>
      </c>
      <c r="C440" s="74" t="s">
        <v>632</v>
      </c>
      <c r="D440" s="74" t="s">
        <v>633</v>
      </c>
      <c r="E440" s="75" t="s">
        <v>817</v>
      </c>
    </row>
    <row r="441" spans="1:5">
      <c r="A441" s="84">
        <v>10240</v>
      </c>
      <c r="B441" s="89" t="s">
        <v>1043</v>
      </c>
      <c r="C441" s="74" t="s">
        <v>1044</v>
      </c>
      <c r="D441" s="74" t="s">
        <v>1045</v>
      </c>
      <c r="E441" s="75" t="s">
        <v>1046</v>
      </c>
    </row>
    <row r="442" spans="1:5">
      <c r="A442" s="274">
        <v>10245</v>
      </c>
      <c r="B442" s="276" t="s">
        <v>625</v>
      </c>
      <c r="C442" s="74" t="s">
        <v>626</v>
      </c>
      <c r="D442" s="74" t="s">
        <v>627</v>
      </c>
      <c r="E442" s="75" t="s">
        <v>814</v>
      </c>
    </row>
    <row r="443" spans="1:5">
      <c r="A443" s="274">
        <v>10249</v>
      </c>
      <c r="B443" s="276" t="s">
        <v>631</v>
      </c>
      <c r="C443" s="74" t="s">
        <v>632</v>
      </c>
      <c r="D443" s="74" t="s">
        <v>633</v>
      </c>
      <c r="E443" s="75" t="s">
        <v>817</v>
      </c>
    </row>
    <row r="444" spans="1:5">
      <c r="A444" s="84">
        <v>10256</v>
      </c>
      <c r="B444" s="89" t="s">
        <v>811</v>
      </c>
      <c r="C444" s="74" t="s">
        <v>812</v>
      </c>
      <c r="D444" s="74" t="s">
        <v>813</v>
      </c>
      <c r="E444" s="75" t="s">
        <v>815</v>
      </c>
    </row>
    <row r="445" spans="1:5">
      <c r="A445" s="274">
        <v>10258</v>
      </c>
      <c r="B445" s="276" t="s">
        <v>1043</v>
      </c>
      <c r="C445" s="74" t="s">
        <v>1044</v>
      </c>
      <c r="D445" s="74" t="s">
        <v>1045</v>
      </c>
      <c r="E445" s="75" t="s">
        <v>1046</v>
      </c>
    </row>
    <row r="446" spans="1:5">
      <c r="A446" s="274">
        <v>10270</v>
      </c>
      <c r="B446" s="276" t="s">
        <v>1043</v>
      </c>
      <c r="C446" s="74" t="s">
        <v>1044</v>
      </c>
      <c r="D446" s="74" t="s">
        <v>1045</v>
      </c>
      <c r="E446" s="75" t="s">
        <v>1046</v>
      </c>
    </row>
    <row r="447" spans="1:5">
      <c r="A447" s="274">
        <v>10294</v>
      </c>
      <c r="B447" s="276" t="s">
        <v>990</v>
      </c>
      <c r="C447" s="74" t="s">
        <v>994</v>
      </c>
      <c r="D447" s="74" t="s">
        <v>995</v>
      </c>
      <c r="E447" s="75" t="s">
        <v>996</v>
      </c>
    </row>
    <row r="448" spans="1:5">
      <c r="A448" s="84">
        <v>10295</v>
      </c>
      <c r="B448" s="89" t="s">
        <v>1043</v>
      </c>
      <c r="C448" s="74" t="s">
        <v>1044</v>
      </c>
      <c r="D448" s="74" t="s">
        <v>1045</v>
      </c>
      <c r="E448" s="75" t="s">
        <v>1046</v>
      </c>
    </row>
    <row r="449" spans="1:5">
      <c r="A449" s="274">
        <v>10309</v>
      </c>
      <c r="B449" s="276" t="s">
        <v>628</v>
      </c>
      <c r="C449" s="74" t="s">
        <v>629</v>
      </c>
      <c r="D449" s="74" t="s">
        <v>630</v>
      </c>
      <c r="E449" s="75" t="s">
        <v>816</v>
      </c>
    </row>
    <row r="450" spans="1:5">
      <c r="A450" s="274">
        <v>10310</v>
      </c>
      <c r="B450" s="276" t="s">
        <v>811</v>
      </c>
      <c r="C450" s="74" t="s">
        <v>812</v>
      </c>
      <c r="D450" s="74" t="s">
        <v>813</v>
      </c>
      <c r="E450" s="75" t="s">
        <v>815</v>
      </c>
    </row>
    <row r="451" spans="1:5">
      <c r="A451" s="274">
        <v>10333</v>
      </c>
      <c r="B451" s="276" t="s">
        <v>990</v>
      </c>
      <c r="C451" s="74" t="s">
        <v>994</v>
      </c>
      <c r="D451" s="74" t="s">
        <v>995</v>
      </c>
      <c r="E451" s="75" t="s">
        <v>996</v>
      </c>
    </row>
    <row r="452" spans="1:5">
      <c r="A452" s="84">
        <v>10372</v>
      </c>
      <c r="B452" s="89" t="s">
        <v>1025</v>
      </c>
      <c r="C452" s="74" t="s">
        <v>1026</v>
      </c>
      <c r="D452" s="74" t="s">
        <v>1027</v>
      </c>
      <c r="E452" s="75" t="s">
        <v>1028</v>
      </c>
    </row>
    <row r="453" spans="1:5">
      <c r="A453" s="84">
        <v>10373</v>
      </c>
      <c r="B453" s="276" t="s">
        <v>628</v>
      </c>
      <c r="C453" s="74" t="s">
        <v>629</v>
      </c>
      <c r="D453" s="74" t="s">
        <v>630</v>
      </c>
      <c r="E453" s="75" t="s">
        <v>816</v>
      </c>
    </row>
    <row r="454" spans="1:5">
      <c r="A454" s="84">
        <v>10375</v>
      </c>
      <c r="B454" s="89" t="s">
        <v>989</v>
      </c>
      <c r="C454" s="74" t="s">
        <v>991</v>
      </c>
      <c r="D454" s="74" t="s">
        <v>992</v>
      </c>
      <c r="E454" s="75" t="s">
        <v>993</v>
      </c>
    </row>
    <row r="455" spans="1:5">
      <c r="A455" s="274">
        <v>10380</v>
      </c>
      <c r="B455" s="276" t="s">
        <v>1025</v>
      </c>
      <c r="C455" s="74" t="s">
        <v>1026</v>
      </c>
      <c r="D455" s="74" t="s">
        <v>1027</v>
      </c>
      <c r="E455" s="75" t="s">
        <v>1028</v>
      </c>
    </row>
    <row r="456" spans="1:5">
      <c r="A456" s="274">
        <v>10390</v>
      </c>
      <c r="B456" s="276" t="s">
        <v>628</v>
      </c>
      <c r="C456" s="74" t="s">
        <v>629</v>
      </c>
      <c r="D456" s="74" t="s">
        <v>630</v>
      </c>
      <c r="E456" s="75" t="s">
        <v>816</v>
      </c>
    </row>
    <row r="457" spans="1:5">
      <c r="A457" s="87">
        <v>10391</v>
      </c>
      <c r="B457" s="276" t="s">
        <v>628</v>
      </c>
      <c r="C457" s="74" t="s">
        <v>629</v>
      </c>
      <c r="D457" s="74" t="s">
        <v>630</v>
      </c>
      <c r="E457" s="75" t="s">
        <v>816</v>
      </c>
    </row>
    <row r="458" spans="1:5">
      <c r="A458" s="273">
        <v>10393</v>
      </c>
      <c r="B458" s="89" t="s">
        <v>628</v>
      </c>
      <c r="C458" s="74" t="s">
        <v>629</v>
      </c>
      <c r="D458" s="74" t="s">
        <v>630</v>
      </c>
      <c r="E458" s="75" t="s">
        <v>816</v>
      </c>
    </row>
    <row r="459" spans="1:5">
      <c r="A459" s="87">
        <v>10403</v>
      </c>
      <c r="B459" s="276" t="s">
        <v>1025</v>
      </c>
      <c r="C459" s="74" t="s">
        <v>1026</v>
      </c>
      <c r="D459" s="74" t="s">
        <v>1027</v>
      </c>
      <c r="E459" s="75" t="s">
        <v>1028</v>
      </c>
    </row>
    <row r="460" spans="1:5">
      <c r="A460" s="87">
        <v>10404</v>
      </c>
      <c r="B460" s="276" t="s">
        <v>811</v>
      </c>
      <c r="C460" s="74" t="s">
        <v>812</v>
      </c>
      <c r="D460" s="74" t="s">
        <v>813</v>
      </c>
      <c r="E460" s="75" t="s">
        <v>815</v>
      </c>
    </row>
    <row r="461" spans="1:5">
      <c r="A461" s="87">
        <v>10405</v>
      </c>
      <c r="B461" s="276" t="s">
        <v>628</v>
      </c>
      <c r="C461" s="74" t="s">
        <v>629</v>
      </c>
      <c r="D461" s="74" t="s">
        <v>630</v>
      </c>
      <c r="E461" s="75" t="s">
        <v>816</v>
      </c>
    </row>
    <row r="462" spans="1:5">
      <c r="A462" s="87">
        <v>10413</v>
      </c>
      <c r="B462" s="276" t="s">
        <v>1025</v>
      </c>
      <c r="C462" s="74" t="s">
        <v>1026</v>
      </c>
      <c r="D462" s="74" t="s">
        <v>1027</v>
      </c>
      <c r="E462" s="75" t="s">
        <v>1028</v>
      </c>
    </row>
    <row r="463" spans="1:5">
      <c r="A463" s="87">
        <v>10420</v>
      </c>
      <c r="B463" s="276" t="s">
        <v>811</v>
      </c>
      <c r="C463" s="74" t="s">
        <v>812</v>
      </c>
      <c r="D463" s="74" t="s">
        <v>813</v>
      </c>
      <c r="E463" s="75" t="s">
        <v>815</v>
      </c>
    </row>
    <row r="464" spans="1:5">
      <c r="A464" s="87">
        <v>10426</v>
      </c>
      <c r="B464" s="276" t="s">
        <v>628</v>
      </c>
      <c r="C464" s="74" t="s">
        <v>629</v>
      </c>
      <c r="D464" s="74" t="s">
        <v>630</v>
      </c>
      <c r="E464" s="75" t="s">
        <v>816</v>
      </c>
    </row>
    <row r="465" spans="1:5">
      <c r="A465" s="273">
        <v>10431</v>
      </c>
      <c r="B465" s="89" t="s">
        <v>1043</v>
      </c>
      <c r="C465" s="74" t="s">
        <v>1044</v>
      </c>
      <c r="D465" s="74" t="s">
        <v>1045</v>
      </c>
      <c r="E465" s="75" t="s">
        <v>1046</v>
      </c>
    </row>
    <row r="466" spans="1:5">
      <c r="A466" s="87">
        <v>10433</v>
      </c>
      <c r="B466" s="276" t="s">
        <v>1043</v>
      </c>
      <c r="C466" s="74" t="s">
        <v>1044</v>
      </c>
      <c r="D466" s="74" t="s">
        <v>1045</v>
      </c>
      <c r="E466" s="75" t="s">
        <v>1046</v>
      </c>
    </row>
    <row r="467" spans="1:5">
      <c r="A467" s="87">
        <v>10434</v>
      </c>
      <c r="B467" s="276" t="s">
        <v>1043</v>
      </c>
      <c r="C467" s="74" t="s">
        <v>1044</v>
      </c>
      <c r="D467" s="74" t="s">
        <v>1045</v>
      </c>
      <c r="E467" s="75" t="s">
        <v>1046</v>
      </c>
    </row>
    <row r="468" spans="1:5">
      <c r="A468" s="87">
        <v>10463</v>
      </c>
      <c r="B468" s="276" t="s">
        <v>628</v>
      </c>
      <c r="C468" s="74" t="s">
        <v>629</v>
      </c>
      <c r="D468" s="74" t="s">
        <v>630</v>
      </c>
      <c r="E468" s="75" t="s">
        <v>816</v>
      </c>
    </row>
    <row r="469" spans="1:5">
      <c r="A469" s="273">
        <v>10480</v>
      </c>
      <c r="B469" s="89" t="s">
        <v>811</v>
      </c>
      <c r="C469" s="74" t="s">
        <v>812</v>
      </c>
      <c r="D469" s="74" t="s">
        <v>813</v>
      </c>
      <c r="E469" s="75" t="s">
        <v>815</v>
      </c>
    </row>
    <row r="470" spans="1:5">
      <c r="A470" s="87">
        <v>10509</v>
      </c>
      <c r="B470" s="276" t="s">
        <v>811</v>
      </c>
      <c r="C470" s="74" t="s">
        <v>812</v>
      </c>
      <c r="D470" s="74" t="s">
        <v>813</v>
      </c>
      <c r="E470" s="75" t="s">
        <v>815</v>
      </c>
    </row>
    <row r="471" spans="1:5">
      <c r="A471" s="87">
        <v>10523</v>
      </c>
      <c r="B471" s="276" t="s">
        <v>989</v>
      </c>
      <c r="C471" s="74" t="s">
        <v>991</v>
      </c>
      <c r="D471" s="74" t="s">
        <v>992</v>
      </c>
      <c r="E471" s="75" t="s">
        <v>993</v>
      </c>
    </row>
    <row r="472" spans="1:5">
      <c r="A472" s="87">
        <v>10524</v>
      </c>
      <c r="B472" s="276" t="s">
        <v>625</v>
      </c>
      <c r="C472" s="74" t="s">
        <v>626</v>
      </c>
      <c r="D472" s="74" t="s">
        <v>627</v>
      </c>
      <c r="E472" s="75" t="s">
        <v>814</v>
      </c>
    </row>
    <row r="473" spans="1:5">
      <c r="A473" s="87">
        <v>10555</v>
      </c>
      <c r="B473" s="276" t="s">
        <v>628</v>
      </c>
      <c r="C473" s="74" t="s">
        <v>629</v>
      </c>
      <c r="D473" s="74" t="s">
        <v>630</v>
      </c>
      <c r="E473" s="75" t="s">
        <v>816</v>
      </c>
    </row>
    <row r="474" spans="1:5">
      <c r="A474" s="273">
        <v>10562</v>
      </c>
      <c r="B474" s="89" t="s">
        <v>628</v>
      </c>
      <c r="C474" s="74" t="s">
        <v>629</v>
      </c>
      <c r="D474" s="74" t="s">
        <v>630</v>
      </c>
      <c r="E474" s="75" t="s">
        <v>816</v>
      </c>
    </row>
    <row r="475" spans="1:5">
      <c r="A475" s="87">
        <v>10568</v>
      </c>
      <c r="B475" s="276" t="s">
        <v>1043</v>
      </c>
      <c r="C475" s="74" t="s">
        <v>1044</v>
      </c>
      <c r="D475" s="74" t="s">
        <v>1045</v>
      </c>
      <c r="E475" s="75" t="s">
        <v>1046</v>
      </c>
    </row>
    <row r="476" spans="1:5">
      <c r="A476" s="87">
        <v>10574</v>
      </c>
      <c r="B476" s="276" t="s">
        <v>628</v>
      </c>
      <c r="C476" s="74" t="s">
        <v>629</v>
      </c>
      <c r="D476" s="74" t="s">
        <v>630</v>
      </c>
      <c r="E476" s="75" t="s">
        <v>816</v>
      </c>
    </row>
    <row r="477" spans="1:5">
      <c r="A477" s="87">
        <v>10591</v>
      </c>
      <c r="B477" s="276" t="s">
        <v>628</v>
      </c>
      <c r="C477" s="74" t="s">
        <v>629</v>
      </c>
      <c r="D477" s="74" t="s">
        <v>630</v>
      </c>
      <c r="E477" s="75" t="s">
        <v>816</v>
      </c>
    </row>
    <row r="478" spans="1:5">
      <c r="A478" s="87">
        <v>10593</v>
      </c>
      <c r="B478" s="276" t="s">
        <v>1043</v>
      </c>
      <c r="C478" s="74" t="s">
        <v>1044</v>
      </c>
      <c r="D478" s="74" t="s">
        <v>1045</v>
      </c>
      <c r="E478" s="75" t="s">
        <v>1046</v>
      </c>
    </row>
    <row r="479" spans="1:5">
      <c r="A479" s="87">
        <v>10600</v>
      </c>
      <c r="B479" s="276" t="s">
        <v>1025</v>
      </c>
      <c r="C479" s="74" t="s">
        <v>1026</v>
      </c>
      <c r="D479" s="74" t="s">
        <v>1027</v>
      </c>
      <c r="E479" s="75" t="s">
        <v>1028</v>
      </c>
    </row>
    <row r="480" spans="1:5">
      <c r="A480" s="87">
        <v>10609</v>
      </c>
      <c r="B480" s="276" t="s">
        <v>811</v>
      </c>
      <c r="C480" s="74" t="s">
        <v>812</v>
      </c>
      <c r="D480" s="74" t="s">
        <v>813</v>
      </c>
      <c r="E480" s="75" t="s">
        <v>815</v>
      </c>
    </row>
    <row r="481" spans="1:5">
      <c r="A481" s="87">
        <v>10624</v>
      </c>
      <c r="B481" s="276" t="s">
        <v>990</v>
      </c>
      <c r="C481" s="74" t="s">
        <v>994</v>
      </c>
      <c r="D481" s="74" t="s">
        <v>995</v>
      </c>
      <c r="E481" s="75" t="s">
        <v>996</v>
      </c>
    </row>
    <row r="482" spans="1:5">
      <c r="A482" s="273">
        <v>10646</v>
      </c>
      <c r="B482" s="89" t="s">
        <v>625</v>
      </c>
      <c r="C482" s="74" t="s">
        <v>626</v>
      </c>
      <c r="D482" s="74" t="s">
        <v>627</v>
      </c>
      <c r="E482" s="75" t="s">
        <v>814</v>
      </c>
    </row>
    <row r="483" spans="1:5">
      <c r="A483" s="273">
        <v>10656</v>
      </c>
      <c r="B483" s="276" t="s">
        <v>628</v>
      </c>
      <c r="C483" s="74" t="s">
        <v>629</v>
      </c>
      <c r="D483" s="74" t="s">
        <v>630</v>
      </c>
      <c r="E483" s="75" t="s">
        <v>816</v>
      </c>
    </row>
    <row r="484" spans="1:5">
      <c r="A484" s="87">
        <v>10659</v>
      </c>
      <c r="B484" s="276" t="s">
        <v>628</v>
      </c>
      <c r="C484" s="74" t="s">
        <v>629</v>
      </c>
      <c r="D484" s="74" t="s">
        <v>630</v>
      </c>
      <c r="E484" s="75" t="s">
        <v>816</v>
      </c>
    </row>
    <row r="485" spans="1:5">
      <c r="A485" s="273">
        <v>10660</v>
      </c>
      <c r="B485" s="89" t="s">
        <v>625</v>
      </c>
      <c r="C485" s="74" t="s">
        <v>626</v>
      </c>
      <c r="D485" s="74" t="s">
        <v>627</v>
      </c>
      <c r="E485" s="75" t="s">
        <v>814</v>
      </c>
    </row>
    <row r="486" spans="1:5">
      <c r="A486" s="273">
        <v>10677</v>
      </c>
      <c r="B486" s="276" t="s">
        <v>1025</v>
      </c>
      <c r="C486" s="74" t="s">
        <v>1026</v>
      </c>
      <c r="D486" s="74" t="s">
        <v>1027</v>
      </c>
      <c r="E486" s="75" t="s">
        <v>1028</v>
      </c>
    </row>
    <row r="487" spans="1:5">
      <c r="A487" s="273">
        <v>10711</v>
      </c>
      <c r="B487" s="276" t="s">
        <v>1025</v>
      </c>
      <c r="C487" s="74" t="s">
        <v>1026</v>
      </c>
      <c r="D487" s="74" t="s">
        <v>1027</v>
      </c>
      <c r="E487" s="75" t="s">
        <v>1028</v>
      </c>
    </row>
    <row r="488" spans="1:5">
      <c r="A488" s="87">
        <v>10712</v>
      </c>
      <c r="B488" s="276" t="s">
        <v>1043</v>
      </c>
      <c r="C488" s="74" t="s">
        <v>1044</v>
      </c>
      <c r="D488" s="74" t="s">
        <v>1045</v>
      </c>
      <c r="E488" s="75" t="s">
        <v>1046</v>
      </c>
    </row>
    <row r="489" spans="1:5">
      <c r="A489" s="87">
        <v>10720</v>
      </c>
      <c r="B489" s="276" t="s">
        <v>628</v>
      </c>
      <c r="C489" s="74" t="s">
        <v>629</v>
      </c>
      <c r="D489" s="74" t="s">
        <v>630</v>
      </c>
      <c r="E489" s="75" t="s">
        <v>816</v>
      </c>
    </row>
    <row r="490" spans="1:5">
      <c r="A490" s="87">
        <v>10750</v>
      </c>
      <c r="B490" s="276" t="s">
        <v>811</v>
      </c>
      <c r="C490" s="74" t="s">
        <v>812</v>
      </c>
      <c r="D490" s="74" t="s">
        <v>813</v>
      </c>
      <c r="E490" s="75" t="s">
        <v>815</v>
      </c>
    </row>
    <row r="491" spans="1:5">
      <c r="A491" s="87">
        <v>10751</v>
      </c>
      <c r="B491" s="276" t="s">
        <v>631</v>
      </c>
      <c r="C491" s="74" t="s">
        <v>632</v>
      </c>
      <c r="D491" s="74" t="s">
        <v>633</v>
      </c>
      <c r="E491" s="75" t="s">
        <v>817</v>
      </c>
    </row>
    <row r="492" spans="1:5">
      <c r="A492" s="87">
        <v>10764</v>
      </c>
      <c r="B492" s="276" t="s">
        <v>1025</v>
      </c>
      <c r="C492" s="74" t="s">
        <v>1026</v>
      </c>
      <c r="D492" s="74" t="s">
        <v>1027</v>
      </c>
      <c r="E492" s="75" t="s">
        <v>1028</v>
      </c>
    </row>
    <row r="493" spans="1:5">
      <c r="A493" s="273">
        <v>10776</v>
      </c>
      <c r="B493" s="276" t="s">
        <v>628</v>
      </c>
      <c r="C493" s="74" t="s">
        <v>629</v>
      </c>
      <c r="D493" s="74" t="s">
        <v>630</v>
      </c>
      <c r="E493" s="75" t="s">
        <v>816</v>
      </c>
    </row>
    <row r="494" spans="1:5">
      <c r="A494" s="273">
        <v>10779</v>
      </c>
      <c r="B494" s="89" t="s">
        <v>628</v>
      </c>
      <c r="C494" s="74" t="s">
        <v>629</v>
      </c>
      <c r="D494" s="74" t="s">
        <v>630</v>
      </c>
      <c r="E494" s="75" t="s">
        <v>816</v>
      </c>
    </row>
    <row r="495" spans="1:5">
      <c r="A495" s="87">
        <v>10788</v>
      </c>
      <c r="B495" s="276" t="s">
        <v>811</v>
      </c>
      <c r="C495" s="74" t="s">
        <v>812</v>
      </c>
      <c r="D495" s="74" t="s">
        <v>813</v>
      </c>
      <c r="E495" s="75" t="s">
        <v>815</v>
      </c>
    </row>
    <row r="496" spans="1:5">
      <c r="A496" s="87">
        <v>10790</v>
      </c>
      <c r="B496" s="276" t="s">
        <v>625</v>
      </c>
      <c r="C496" s="74" t="s">
        <v>626</v>
      </c>
      <c r="D496" s="74" t="s">
        <v>627</v>
      </c>
      <c r="E496" s="75" t="s">
        <v>814</v>
      </c>
    </row>
    <row r="497" spans="1:5">
      <c r="A497" s="87">
        <v>10816</v>
      </c>
      <c r="B497" s="276" t="s">
        <v>989</v>
      </c>
      <c r="C497" s="74" t="s">
        <v>991</v>
      </c>
      <c r="D497" s="74" t="s">
        <v>992</v>
      </c>
      <c r="E497" s="75" t="s">
        <v>993</v>
      </c>
    </row>
    <row r="498" spans="1:5">
      <c r="A498" s="87">
        <v>10836</v>
      </c>
      <c r="B498" s="276" t="s">
        <v>990</v>
      </c>
      <c r="C498" s="74" t="s">
        <v>994</v>
      </c>
      <c r="D498" s="74" t="s">
        <v>995</v>
      </c>
      <c r="E498" s="75" t="s">
        <v>996</v>
      </c>
    </row>
    <row r="499" spans="1:5">
      <c r="A499" s="273">
        <v>10861</v>
      </c>
      <c r="B499" s="89" t="s">
        <v>628</v>
      </c>
      <c r="C499" s="74" t="s">
        <v>629</v>
      </c>
      <c r="D499" s="74" t="s">
        <v>630</v>
      </c>
      <c r="E499" s="75" t="s">
        <v>816</v>
      </c>
    </row>
    <row r="500" spans="1:5">
      <c r="A500" s="87">
        <v>10862</v>
      </c>
      <c r="B500" s="276" t="s">
        <v>811</v>
      </c>
      <c r="C500" s="74" t="s">
        <v>812</v>
      </c>
      <c r="D500" s="74" t="s">
        <v>813</v>
      </c>
      <c r="E500" s="75" t="s">
        <v>815</v>
      </c>
    </row>
    <row r="501" spans="1:5">
      <c r="A501" s="87">
        <v>10872</v>
      </c>
      <c r="B501" s="276" t="s">
        <v>628</v>
      </c>
      <c r="C501" s="74" t="s">
        <v>629</v>
      </c>
      <c r="D501" s="74" t="s">
        <v>630</v>
      </c>
      <c r="E501" s="75" t="s">
        <v>816</v>
      </c>
    </row>
    <row r="502" spans="1:5">
      <c r="A502" s="87">
        <v>10875</v>
      </c>
      <c r="B502" s="276" t="s">
        <v>625</v>
      </c>
      <c r="C502" s="74" t="s">
        <v>626</v>
      </c>
      <c r="D502" s="74" t="s">
        <v>627</v>
      </c>
      <c r="E502" s="75" t="s">
        <v>814</v>
      </c>
    </row>
    <row r="503" spans="1:5">
      <c r="A503" s="87">
        <v>10879</v>
      </c>
      <c r="B503" s="276" t="s">
        <v>625</v>
      </c>
      <c r="C503" s="74" t="s">
        <v>626</v>
      </c>
      <c r="D503" s="74" t="s">
        <v>627</v>
      </c>
      <c r="E503" s="75" t="s">
        <v>814</v>
      </c>
    </row>
    <row r="504" spans="1:5">
      <c r="A504" s="87">
        <v>10887</v>
      </c>
      <c r="B504" s="276" t="s">
        <v>1025</v>
      </c>
      <c r="C504" s="74" t="s">
        <v>1026</v>
      </c>
      <c r="D504" s="74" t="s">
        <v>1027</v>
      </c>
      <c r="E504" s="75" t="s">
        <v>1028</v>
      </c>
    </row>
    <row r="505" spans="1:5">
      <c r="A505" s="87">
        <v>10930</v>
      </c>
      <c r="B505" s="276" t="s">
        <v>989</v>
      </c>
      <c r="C505" s="74" t="s">
        <v>991</v>
      </c>
      <c r="D505" s="74" t="s">
        <v>992</v>
      </c>
      <c r="E505" s="75" t="s">
        <v>993</v>
      </c>
    </row>
    <row r="506" spans="1:5">
      <c r="A506" s="87">
        <v>10931</v>
      </c>
      <c r="B506" s="276" t="s">
        <v>1025</v>
      </c>
      <c r="C506" s="74" t="s">
        <v>1026</v>
      </c>
      <c r="D506" s="74" t="s">
        <v>1027</v>
      </c>
      <c r="E506" s="75" t="s">
        <v>1028</v>
      </c>
    </row>
    <row r="507" spans="1:5">
      <c r="A507" s="87">
        <v>10939</v>
      </c>
      <c r="B507" s="276" t="s">
        <v>1025</v>
      </c>
      <c r="C507" s="74" t="s">
        <v>1026</v>
      </c>
      <c r="D507" s="74" t="s">
        <v>1027</v>
      </c>
      <c r="E507" s="75" t="s">
        <v>1028</v>
      </c>
    </row>
    <row r="508" spans="1:5">
      <c r="A508" s="87">
        <v>10940</v>
      </c>
      <c r="B508" s="276" t="s">
        <v>1043</v>
      </c>
      <c r="C508" s="74" t="s">
        <v>1044</v>
      </c>
      <c r="D508" s="74" t="s">
        <v>1045</v>
      </c>
      <c r="E508" s="75" t="s">
        <v>1046</v>
      </c>
    </row>
    <row r="509" spans="1:5">
      <c r="A509" s="87">
        <v>10959</v>
      </c>
      <c r="B509" s="276" t="s">
        <v>628</v>
      </c>
      <c r="C509" s="74" t="s">
        <v>629</v>
      </c>
      <c r="D509" s="74" t="s">
        <v>630</v>
      </c>
      <c r="E509" s="75" t="s">
        <v>816</v>
      </c>
    </row>
    <row r="510" spans="1:5">
      <c r="A510" s="87">
        <v>10985</v>
      </c>
      <c r="B510" s="276" t="s">
        <v>811</v>
      </c>
      <c r="C510" s="74" t="s">
        <v>812</v>
      </c>
      <c r="D510" s="74" t="s">
        <v>813</v>
      </c>
      <c r="E510" s="75" t="s">
        <v>815</v>
      </c>
    </row>
    <row r="511" spans="1:5">
      <c r="A511" s="273">
        <v>10995</v>
      </c>
      <c r="B511" s="276" t="s">
        <v>631</v>
      </c>
      <c r="C511" s="74" t="s">
        <v>632</v>
      </c>
      <c r="D511" s="74" t="s">
        <v>633</v>
      </c>
      <c r="E511" s="75" t="s">
        <v>817</v>
      </c>
    </row>
    <row r="512" spans="1:5">
      <c r="A512" s="87">
        <v>10997</v>
      </c>
      <c r="B512" s="276" t="s">
        <v>811</v>
      </c>
      <c r="C512" s="74" t="s">
        <v>812</v>
      </c>
      <c r="D512" s="74" t="s">
        <v>813</v>
      </c>
      <c r="E512" s="75" t="s">
        <v>815</v>
      </c>
    </row>
    <row r="513" spans="1:5">
      <c r="A513" s="87">
        <v>10998</v>
      </c>
      <c r="B513" s="276" t="s">
        <v>989</v>
      </c>
      <c r="C513" s="74" t="s">
        <v>991</v>
      </c>
      <c r="D513" s="74" t="s">
        <v>992</v>
      </c>
      <c r="E513" s="75" t="s">
        <v>993</v>
      </c>
    </row>
    <row r="514" spans="1:5">
      <c r="A514" s="87">
        <v>11012</v>
      </c>
      <c r="B514" s="276" t="s">
        <v>811</v>
      </c>
      <c r="C514" s="74" t="s">
        <v>812</v>
      </c>
      <c r="D514" s="74" t="s">
        <v>813</v>
      </c>
      <c r="E514" s="75" t="s">
        <v>815</v>
      </c>
    </row>
    <row r="515" spans="1:5">
      <c r="A515" s="87">
        <v>11015</v>
      </c>
      <c r="B515" s="276" t="s">
        <v>628</v>
      </c>
      <c r="C515" s="74" t="s">
        <v>629</v>
      </c>
      <c r="D515" s="74" t="s">
        <v>630</v>
      </c>
      <c r="E515" s="75" t="s">
        <v>816</v>
      </c>
    </row>
    <row r="516" spans="1:5">
      <c r="A516" s="273">
        <v>11023</v>
      </c>
      <c r="B516" s="89" t="s">
        <v>628</v>
      </c>
      <c r="C516" s="74" t="s">
        <v>629</v>
      </c>
      <c r="D516" s="74" t="s">
        <v>630</v>
      </c>
      <c r="E516" s="75" t="s">
        <v>816</v>
      </c>
    </row>
    <row r="517" spans="1:5">
      <c r="A517" s="87">
        <v>11026</v>
      </c>
      <c r="B517" s="276" t="s">
        <v>625</v>
      </c>
      <c r="C517" s="74" t="s">
        <v>626</v>
      </c>
      <c r="D517" s="74" t="s">
        <v>627</v>
      </c>
      <c r="E517" s="75" t="s">
        <v>814</v>
      </c>
    </row>
    <row r="518" spans="1:5">
      <c r="A518" s="87">
        <v>11070</v>
      </c>
      <c r="B518" s="276" t="s">
        <v>1025</v>
      </c>
      <c r="C518" s="74" t="s">
        <v>1026</v>
      </c>
      <c r="D518" s="74" t="s">
        <v>1027</v>
      </c>
      <c r="E518" s="75" t="s">
        <v>1028</v>
      </c>
    </row>
    <row r="519" spans="1:5">
      <c r="A519" s="87">
        <v>11093</v>
      </c>
      <c r="B519" s="276" t="s">
        <v>625</v>
      </c>
      <c r="C519" s="74" t="s">
        <v>626</v>
      </c>
      <c r="D519" s="74" t="s">
        <v>627</v>
      </c>
      <c r="E519" s="75" t="s">
        <v>814</v>
      </c>
    </row>
    <row r="520" spans="1:5">
      <c r="A520" s="87">
        <v>11107</v>
      </c>
      <c r="B520" s="276" t="s">
        <v>1025</v>
      </c>
      <c r="C520" s="74" t="s">
        <v>1026</v>
      </c>
      <c r="D520" s="74" t="s">
        <v>1027</v>
      </c>
      <c r="E520" s="75" t="s">
        <v>1028</v>
      </c>
    </row>
    <row r="521" spans="1:5">
      <c r="A521" s="273">
        <v>11121</v>
      </c>
      <c r="B521" s="276" t="s">
        <v>1025</v>
      </c>
      <c r="C521" s="74" t="s">
        <v>1026</v>
      </c>
      <c r="D521" s="74" t="s">
        <v>1027</v>
      </c>
      <c r="E521" s="75" t="s">
        <v>1028</v>
      </c>
    </row>
    <row r="522" spans="1:5">
      <c r="A522" s="87">
        <v>11151</v>
      </c>
      <c r="B522" s="276" t="s">
        <v>628</v>
      </c>
      <c r="C522" s="74" t="s">
        <v>629</v>
      </c>
      <c r="D522" s="74" t="s">
        <v>630</v>
      </c>
      <c r="E522" s="75" t="s">
        <v>816</v>
      </c>
    </row>
    <row r="523" spans="1:5">
      <c r="A523" s="87">
        <v>11169</v>
      </c>
      <c r="B523" s="276" t="s">
        <v>625</v>
      </c>
      <c r="C523" s="74" t="s">
        <v>626</v>
      </c>
      <c r="D523" s="74" t="s">
        <v>627</v>
      </c>
      <c r="E523" s="75" t="s">
        <v>814</v>
      </c>
    </row>
    <row r="524" spans="1:5">
      <c r="A524" s="87">
        <v>11230</v>
      </c>
      <c r="B524" s="276" t="s">
        <v>989</v>
      </c>
      <c r="C524" s="74" t="s">
        <v>991</v>
      </c>
      <c r="D524" s="74" t="s">
        <v>992</v>
      </c>
      <c r="E524" s="75" t="s">
        <v>993</v>
      </c>
    </row>
    <row r="525" spans="1:5">
      <c r="A525" s="87">
        <v>11238</v>
      </c>
      <c r="B525" s="276" t="s">
        <v>1025</v>
      </c>
      <c r="C525" s="74" t="s">
        <v>1026</v>
      </c>
      <c r="D525" s="74" t="s">
        <v>1027</v>
      </c>
      <c r="E525" s="75" t="s">
        <v>1028</v>
      </c>
    </row>
    <row r="526" spans="1:5">
      <c r="A526" s="87">
        <v>11277</v>
      </c>
      <c r="B526" s="276" t="s">
        <v>631</v>
      </c>
      <c r="C526" s="74" t="s">
        <v>632</v>
      </c>
      <c r="D526" s="74" t="s">
        <v>633</v>
      </c>
      <c r="E526" s="75" t="s">
        <v>817</v>
      </c>
    </row>
    <row r="527" spans="1:5">
      <c r="A527" s="273">
        <v>11282</v>
      </c>
      <c r="B527" s="89" t="s">
        <v>811</v>
      </c>
      <c r="C527" s="74" t="s">
        <v>812</v>
      </c>
      <c r="D527" s="74" t="s">
        <v>813</v>
      </c>
      <c r="E527" s="75" t="s">
        <v>815</v>
      </c>
    </row>
    <row r="528" spans="1:5">
      <c r="A528" s="87">
        <v>11293</v>
      </c>
      <c r="B528" s="276" t="s">
        <v>625</v>
      </c>
      <c r="C528" s="74" t="s">
        <v>626</v>
      </c>
      <c r="D528" s="74" t="s">
        <v>627</v>
      </c>
      <c r="E528" s="75" t="s">
        <v>814</v>
      </c>
    </row>
    <row r="529" spans="1:5">
      <c r="A529" s="87">
        <v>11298</v>
      </c>
      <c r="B529" s="276" t="s">
        <v>1043</v>
      </c>
      <c r="C529" s="74" t="s">
        <v>1044</v>
      </c>
      <c r="D529" s="74" t="s">
        <v>1045</v>
      </c>
      <c r="E529" s="75" t="s">
        <v>1046</v>
      </c>
    </row>
    <row r="530" spans="1:5">
      <c r="A530" s="87">
        <v>11342</v>
      </c>
      <c r="B530" s="276" t="s">
        <v>1043</v>
      </c>
      <c r="C530" s="74" t="s">
        <v>1044</v>
      </c>
      <c r="D530" s="74" t="s">
        <v>1045</v>
      </c>
      <c r="E530" s="75" t="s">
        <v>1046</v>
      </c>
    </row>
    <row r="531" spans="1:5">
      <c r="A531" s="87">
        <v>11343</v>
      </c>
      <c r="B531" s="276" t="s">
        <v>631</v>
      </c>
      <c r="C531" s="74" t="s">
        <v>632</v>
      </c>
      <c r="D531" s="74" t="s">
        <v>633</v>
      </c>
      <c r="E531" s="75" t="s">
        <v>817</v>
      </c>
    </row>
    <row r="532" spans="1:5">
      <c r="A532" s="87">
        <v>11344</v>
      </c>
      <c r="B532" s="276" t="s">
        <v>811</v>
      </c>
      <c r="C532" s="74" t="s">
        <v>812</v>
      </c>
      <c r="D532" s="74" t="s">
        <v>813</v>
      </c>
      <c r="E532" s="75" t="s">
        <v>815</v>
      </c>
    </row>
    <row r="533" spans="1:5">
      <c r="A533" s="87">
        <v>11351</v>
      </c>
      <c r="B533" s="276" t="s">
        <v>631</v>
      </c>
      <c r="C533" s="74" t="s">
        <v>632</v>
      </c>
      <c r="D533" s="74" t="s">
        <v>633</v>
      </c>
      <c r="E533" s="75" t="s">
        <v>817</v>
      </c>
    </row>
    <row r="534" spans="1:5">
      <c r="A534" s="87">
        <v>11365</v>
      </c>
      <c r="B534" s="276" t="s">
        <v>811</v>
      </c>
      <c r="C534" s="74" t="s">
        <v>812</v>
      </c>
      <c r="D534" s="74" t="s">
        <v>813</v>
      </c>
      <c r="E534" s="75" t="s">
        <v>815</v>
      </c>
    </row>
    <row r="535" spans="1:5">
      <c r="A535" s="87">
        <v>11414</v>
      </c>
      <c r="B535" s="276" t="s">
        <v>625</v>
      </c>
      <c r="C535" s="74" t="s">
        <v>626</v>
      </c>
      <c r="D535" s="74" t="s">
        <v>627</v>
      </c>
      <c r="E535" s="75" t="s">
        <v>814</v>
      </c>
    </row>
    <row r="536" spans="1:5">
      <c r="A536" s="87">
        <v>11420</v>
      </c>
      <c r="B536" s="276" t="s">
        <v>1025</v>
      </c>
      <c r="C536" s="74" t="s">
        <v>1026</v>
      </c>
      <c r="D536" s="74" t="s">
        <v>1027</v>
      </c>
      <c r="E536" s="75" t="s">
        <v>1028</v>
      </c>
    </row>
    <row r="537" spans="1:5">
      <c r="A537" s="87">
        <v>11423</v>
      </c>
      <c r="B537" s="276" t="s">
        <v>989</v>
      </c>
      <c r="C537" s="74" t="s">
        <v>991</v>
      </c>
      <c r="D537" s="74" t="s">
        <v>992</v>
      </c>
      <c r="E537" s="75" t="s">
        <v>993</v>
      </c>
    </row>
    <row r="538" spans="1:5">
      <c r="A538" s="274">
        <v>11438</v>
      </c>
      <c r="B538" s="276" t="s">
        <v>628</v>
      </c>
      <c r="C538" s="74" t="s">
        <v>629</v>
      </c>
      <c r="D538" s="74" t="s">
        <v>630</v>
      </c>
      <c r="E538" s="75" t="s">
        <v>816</v>
      </c>
    </row>
    <row r="539" spans="1:5">
      <c r="A539" s="87">
        <v>11462</v>
      </c>
      <c r="B539" s="276" t="s">
        <v>625</v>
      </c>
      <c r="C539" s="74" t="s">
        <v>626</v>
      </c>
      <c r="D539" s="74" t="s">
        <v>627</v>
      </c>
      <c r="E539" s="75" t="s">
        <v>814</v>
      </c>
    </row>
    <row r="540" spans="1:5">
      <c r="A540" s="84">
        <v>11472</v>
      </c>
      <c r="B540" s="276" t="s">
        <v>628</v>
      </c>
      <c r="C540" s="74" t="s">
        <v>629</v>
      </c>
      <c r="D540" s="74" t="s">
        <v>630</v>
      </c>
      <c r="E540" s="75" t="s">
        <v>816</v>
      </c>
    </row>
    <row r="541" spans="1:5">
      <c r="A541" s="87">
        <v>11502</v>
      </c>
      <c r="B541" s="276" t="s">
        <v>628</v>
      </c>
      <c r="C541" s="74" t="s">
        <v>629</v>
      </c>
      <c r="D541" s="74" t="s">
        <v>630</v>
      </c>
      <c r="E541" s="75" t="s">
        <v>816</v>
      </c>
    </row>
    <row r="542" spans="1:5">
      <c r="A542" s="273">
        <v>11530</v>
      </c>
      <c r="B542" s="89" t="s">
        <v>625</v>
      </c>
      <c r="C542" s="74" t="s">
        <v>626</v>
      </c>
      <c r="D542" s="74" t="s">
        <v>627</v>
      </c>
      <c r="E542" s="75" t="s">
        <v>814</v>
      </c>
    </row>
    <row r="543" spans="1:5">
      <c r="A543" s="87">
        <v>11567</v>
      </c>
      <c r="B543" s="276" t="s">
        <v>1025</v>
      </c>
      <c r="C543" s="74" t="s">
        <v>1026</v>
      </c>
      <c r="D543" s="74" t="s">
        <v>1027</v>
      </c>
      <c r="E543" s="75" t="s">
        <v>1028</v>
      </c>
    </row>
    <row r="544" spans="1:5">
      <c r="A544" s="87">
        <v>11570</v>
      </c>
      <c r="B544" s="276" t="s">
        <v>1025</v>
      </c>
      <c r="C544" s="74" t="s">
        <v>1026</v>
      </c>
      <c r="D544" s="74" t="s">
        <v>1027</v>
      </c>
      <c r="E544" s="75" t="s">
        <v>1028</v>
      </c>
    </row>
    <row r="545" spans="1:5">
      <c r="A545" s="274">
        <v>11596</v>
      </c>
      <c r="B545" s="276" t="s">
        <v>1043</v>
      </c>
      <c r="C545" s="74" t="s">
        <v>1044</v>
      </c>
      <c r="D545" s="74" t="s">
        <v>1045</v>
      </c>
      <c r="E545" s="75" t="s">
        <v>1046</v>
      </c>
    </row>
    <row r="546" spans="1:5">
      <c r="A546" s="274">
        <v>11599</v>
      </c>
      <c r="B546" s="276" t="s">
        <v>1043</v>
      </c>
      <c r="C546" s="74" t="s">
        <v>1044</v>
      </c>
      <c r="D546" s="74" t="s">
        <v>1045</v>
      </c>
      <c r="E546" s="75" t="s">
        <v>1046</v>
      </c>
    </row>
    <row r="547" spans="1:5">
      <c r="A547" s="87">
        <v>11613</v>
      </c>
      <c r="B547" s="276" t="s">
        <v>811</v>
      </c>
      <c r="C547" s="74" t="s">
        <v>812</v>
      </c>
      <c r="D547" s="74" t="s">
        <v>813</v>
      </c>
      <c r="E547" s="75" t="s">
        <v>815</v>
      </c>
    </row>
    <row r="548" spans="1:5">
      <c r="A548" s="87">
        <v>11620</v>
      </c>
      <c r="B548" s="276" t="s">
        <v>1025</v>
      </c>
      <c r="C548" s="74" t="s">
        <v>1026</v>
      </c>
      <c r="D548" s="74" t="s">
        <v>1027</v>
      </c>
      <c r="E548" s="75" t="s">
        <v>1028</v>
      </c>
    </row>
    <row r="549" spans="1:5">
      <c r="A549" s="87">
        <v>11638</v>
      </c>
      <c r="B549" s="276" t="s">
        <v>989</v>
      </c>
      <c r="C549" s="74" t="s">
        <v>991</v>
      </c>
      <c r="D549" s="74" t="s">
        <v>992</v>
      </c>
      <c r="E549" s="75" t="s">
        <v>993</v>
      </c>
    </row>
    <row r="550" spans="1:5">
      <c r="A550" s="274">
        <v>11662</v>
      </c>
      <c r="B550" s="276" t="s">
        <v>628</v>
      </c>
      <c r="C550" s="74" t="s">
        <v>629</v>
      </c>
      <c r="D550" s="74" t="s">
        <v>630</v>
      </c>
      <c r="E550" s="75" t="s">
        <v>816</v>
      </c>
    </row>
    <row r="551" spans="1:5">
      <c r="A551" s="87">
        <v>11663</v>
      </c>
      <c r="B551" s="276" t="s">
        <v>1025</v>
      </c>
      <c r="C551" s="74" t="s">
        <v>1026</v>
      </c>
      <c r="D551" s="74" t="s">
        <v>1027</v>
      </c>
      <c r="E551" s="75" t="s">
        <v>1028</v>
      </c>
    </row>
    <row r="552" spans="1:5">
      <c r="A552" s="274">
        <v>11695</v>
      </c>
      <c r="B552" s="276" t="s">
        <v>628</v>
      </c>
      <c r="C552" s="74" t="s">
        <v>629</v>
      </c>
      <c r="D552" s="74" t="s">
        <v>630</v>
      </c>
      <c r="E552" s="75" t="s">
        <v>816</v>
      </c>
    </row>
    <row r="553" spans="1:5">
      <c r="A553" s="273">
        <v>11716</v>
      </c>
      <c r="B553" s="89" t="s">
        <v>625</v>
      </c>
      <c r="C553" s="74" t="s">
        <v>626</v>
      </c>
      <c r="D553" s="74" t="s">
        <v>627</v>
      </c>
      <c r="E553" s="75" t="s">
        <v>814</v>
      </c>
    </row>
    <row r="554" spans="1:5">
      <c r="A554" s="87">
        <v>11721</v>
      </c>
      <c r="B554" s="276" t="s">
        <v>625</v>
      </c>
      <c r="C554" s="74" t="s">
        <v>626</v>
      </c>
      <c r="D554" s="74" t="s">
        <v>627</v>
      </c>
      <c r="E554" s="75" t="s">
        <v>814</v>
      </c>
    </row>
    <row r="555" spans="1:5">
      <c r="A555" s="274">
        <v>11759</v>
      </c>
      <c r="B555" s="276" t="s">
        <v>628</v>
      </c>
      <c r="C555" s="74" t="s">
        <v>629</v>
      </c>
      <c r="D555" s="74" t="s">
        <v>630</v>
      </c>
      <c r="E555" s="75" t="s">
        <v>816</v>
      </c>
    </row>
    <row r="556" spans="1:5">
      <c r="A556" s="273">
        <v>11771</v>
      </c>
      <c r="B556" s="89" t="s">
        <v>625</v>
      </c>
      <c r="C556" s="74" t="s">
        <v>626</v>
      </c>
      <c r="D556" s="74" t="s">
        <v>627</v>
      </c>
      <c r="E556" s="75" t="s">
        <v>814</v>
      </c>
    </row>
    <row r="557" spans="1:5">
      <c r="A557" s="87">
        <v>11807</v>
      </c>
      <c r="B557" s="276" t="s">
        <v>811</v>
      </c>
      <c r="C557" s="74" t="s">
        <v>812</v>
      </c>
      <c r="D557" s="74" t="s">
        <v>813</v>
      </c>
      <c r="E557" s="75" t="s">
        <v>815</v>
      </c>
    </row>
    <row r="558" spans="1:5">
      <c r="A558" s="87">
        <v>11840</v>
      </c>
      <c r="B558" s="276" t="s">
        <v>1025</v>
      </c>
      <c r="C558" s="74" t="s">
        <v>1026</v>
      </c>
      <c r="D558" s="74" t="s">
        <v>1027</v>
      </c>
      <c r="E558" s="75" t="s">
        <v>1028</v>
      </c>
    </row>
    <row r="559" spans="1:5">
      <c r="A559" s="273">
        <v>11862</v>
      </c>
      <c r="B559" s="276" t="s">
        <v>625</v>
      </c>
      <c r="C559" s="74" t="s">
        <v>626</v>
      </c>
      <c r="D559" s="74" t="s">
        <v>627</v>
      </c>
      <c r="E559" s="75" t="s">
        <v>814</v>
      </c>
    </row>
    <row r="560" spans="1:5">
      <c r="A560" s="87">
        <v>11864</v>
      </c>
      <c r="B560" s="276" t="s">
        <v>811</v>
      </c>
      <c r="C560" s="74" t="s">
        <v>812</v>
      </c>
      <c r="D560" s="74" t="s">
        <v>813</v>
      </c>
      <c r="E560" s="75" t="s">
        <v>815</v>
      </c>
    </row>
    <row r="561" spans="1:5">
      <c r="A561" s="87">
        <v>11865</v>
      </c>
      <c r="B561" s="276" t="s">
        <v>625</v>
      </c>
      <c r="C561" s="74" t="s">
        <v>626</v>
      </c>
      <c r="D561" s="74" t="s">
        <v>627</v>
      </c>
      <c r="E561" s="75" t="s">
        <v>814</v>
      </c>
    </row>
    <row r="562" spans="1:5">
      <c r="A562" s="274">
        <v>11866</v>
      </c>
      <c r="B562" s="276" t="s">
        <v>628</v>
      </c>
      <c r="C562" s="74" t="s">
        <v>629</v>
      </c>
      <c r="D562" s="74" t="s">
        <v>630</v>
      </c>
      <c r="E562" s="75" t="s">
        <v>816</v>
      </c>
    </row>
    <row r="563" spans="1:5">
      <c r="A563" s="274">
        <v>11869</v>
      </c>
      <c r="B563" s="276" t="s">
        <v>628</v>
      </c>
      <c r="C563" s="74" t="s">
        <v>629</v>
      </c>
      <c r="D563" s="74" t="s">
        <v>630</v>
      </c>
      <c r="E563" s="75" t="s">
        <v>816</v>
      </c>
    </row>
    <row r="564" spans="1:5">
      <c r="A564" s="87">
        <v>11897</v>
      </c>
      <c r="B564" s="276" t="s">
        <v>1025</v>
      </c>
      <c r="C564" s="74" t="s">
        <v>1026</v>
      </c>
      <c r="D564" s="74" t="s">
        <v>1027</v>
      </c>
      <c r="E564" s="75" t="s">
        <v>1028</v>
      </c>
    </row>
    <row r="565" spans="1:5">
      <c r="A565" s="87">
        <v>11905</v>
      </c>
      <c r="B565" s="276" t="s">
        <v>989</v>
      </c>
      <c r="C565" s="74" t="s">
        <v>991</v>
      </c>
      <c r="D565" s="74" t="s">
        <v>992</v>
      </c>
      <c r="E565" s="75" t="s">
        <v>993</v>
      </c>
    </row>
    <row r="566" spans="1:5">
      <c r="A566" s="87">
        <v>11926</v>
      </c>
      <c r="B566" s="276" t="s">
        <v>811</v>
      </c>
      <c r="C566" s="74" t="s">
        <v>812</v>
      </c>
      <c r="D566" s="74" t="s">
        <v>813</v>
      </c>
      <c r="E566" s="75" t="s">
        <v>815</v>
      </c>
    </row>
    <row r="567" spans="1:5">
      <c r="A567" s="87">
        <v>11933</v>
      </c>
      <c r="B567" s="276" t="s">
        <v>625</v>
      </c>
      <c r="C567" s="74" t="s">
        <v>626</v>
      </c>
      <c r="D567" s="74" t="s">
        <v>627</v>
      </c>
      <c r="E567" s="75" t="s">
        <v>814</v>
      </c>
    </row>
    <row r="568" spans="1:5">
      <c r="A568" s="87">
        <v>11937</v>
      </c>
      <c r="B568" s="276" t="s">
        <v>625</v>
      </c>
      <c r="C568" s="74" t="s">
        <v>626</v>
      </c>
      <c r="D568" s="74" t="s">
        <v>627</v>
      </c>
      <c r="E568" s="75" t="s">
        <v>814</v>
      </c>
    </row>
    <row r="569" spans="1:5">
      <c r="A569" s="87">
        <v>11978</v>
      </c>
      <c r="B569" s="276" t="s">
        <v>625</v>
      </c>
      <c r="C569" s="74" t="s">
        <v>626</v>
      </c>
      <c r="D569" s="74" t="s">
        <v>627</v>
      </c>
      <c r="E569" s="75" t="s">
        <v>814</v>
      </c>
    </row>
    <row r="570" spans="1:5">
      <c r="A570" s="87">
        <v>11980</v>
      </c>
      <c r="B570" s="276" t="s">
        <v>1025</v>
      </c>
      <c r="C570" s="74" t="s">
        <v>1026</v>
      </c>
      <c r="D570" s="74" t="s">
        <v>1027</v>
      </c>
      <c r="E570" s="75" t="s">
        <v>1028</v>
      </c>
    </row>
    <row r="571" spans="1:5">
      <c r="A571" s="87">
        <v>12008</v>
      </c>
      <c r="B571" s="276" t="s">
        <v>811</v>
      </c>
      <c r="C571" s="74" t="s">
        <v>812</v>
      </c>
      <c r="D571" s="74" t="s">
        <v>813</v>
      </c>
      <c r="E571" s="75" t="s">
        <v>815</v>
      </c>
    </row>
    <row r="572" spans="1:5">
      <c r="A572" s="87">
        <v>12021</v>
      </c>
      <c r="B572" s="276" t="s">
        <v>625</v>
      </c>
      <c r="C572" s="74" t="s">
        <v>626</v>
      </c>
      <c r="D572" s="74" t="s">
        <v>627</v>
      </c>
      <c r="E572" s="75" t="s">
        <v>814</v>
      </c>
    </row>
    <row r="573" spans="1:5">
      <c r="A573" s="87">
        <v>12034</v>
      </c>
      <c r="B573" s="276" t="s">
        <v>1025</v>
      </c>
      <c r="C573" s="74" t="s">
        <v>1026</v>
      </c>
      <c r="D573" s="74" t="s">
        <v>1027</v>
      </c>
      <c r="E573" s="75" t="s">
        <v>1028</v>
      </c>
    </row>
    <row r="574" spans="1:5">
      <c r="A574" s="87">
        <v>12040</v>
      </c>
      <c r="B574" s="276" t="s">
        <v>1025</v>
      </c>
      <c r="C574" s="74" t="s">
        <v>1026</v>
      </c>
      <c r="D574" s="74" t="s">
        <v>1027</v>
      </c>
      <c r="E574" s="75" t="s">
        <v>1028</v>
      </c>
    </row>
    <row r="575" spans="1:5">
      <c r="A575" s="87">
        <v>12066</v>
      </c>
      <c r="B575" s="276" t="s">
        <v>811</v>
      </c>
      <c r="C575" s="74" t="s">
        <v>812</v>
      </c>
      <c r="D575" s="74" t="s">
        <v>813</v>
      </c>
      <c r="E575" s="75" t="s">
        <v>815</v>
      </c>
    </row>
    <row r="576" spans="1:5">
      <c r="A576" s="273">
        <v>12081</v>
      </c>
      <c r="B576" s="276" t="s">
        <v>1025</v>
      </c>
      <c r="C576" s="74" t="s">
        <v>1026</v>
      </c>
      <c r="D576" s="74" t="s">
        <v>1027</v>
      </c>
      <c r="E576" s="75" t="s">
        <v>1028</v>
      </c>
    </row>
    <row r="577" spans="1:5">
      <c r="A577" s="87">
        <v>12084</v>
      </c>
      <c r="B577" s="276" t="s">
        <v>811</v>
      </c>
      <c r="C577" s="74" t="s">
        <v>812</v>
      </c>
      <c r="D577" s="74" t="s">
        <v>813</v>
      </c>
      <c r="E577" s="75" t="s">
        <v>815</v>
      </c>
    </row>
    <row r="578" spans="1:5">
      <c r="A578" s="87">
        <v>12091</v>
      </c>
      <c r="B578" s="276" t="s">
        <v>1025</v>
      </c>
      <c r="C578" s="74" t="s">
        <v>1026</v>
      </c>
      <c r="D578" s="74" t="s">
        <v>1027</v>
      </c>
      <c r="E578" s="75" t="s">
        <v>1028</v>
      </c>
    </row>
    <row r="579" spans="1:5">
      <c r="A579" s="87">
        <v>12122</v>
      </c>
      <c r="B579" s="276" t="s">
        <v>625</v>
      </c>
      <c r="C579" s="74" t="s">
        <v>626</v>
      </c>
      <c r="D579" s="74" t="s">
        <v>627</v>
      </c>
      <c r="E579" s="75" t="s">
        <v>814</v>
      </c>
    </row>
    <row r="580" spans="1:5">
      <c r="A580" s="87">
        <v>12135</v>
      </c>
      <c r="B580" s="276" t="s">
        <v>1025</v>
      </c>
      <c r="C580" s="74" t="s">
        <v>1026</v>
      </c>
      <c r="D580" s="74" t="s">
        <v>1027</v>
      </c>
      <c r="E580" s="75" t="s">
        <v>1028</v>
      </c>
    </row>
    <row r="581" spans="1:5">
      <c r="A581" s="273">
        <v>12148</v>
      </c>
      <c r="B581" s="276" t="s">
        <v>628</v>
      </c>
      <c r="C581" s="74" t="s">
        <v>629</v>
      </c>
      <c r="D581" s="74" t="s">
        <v>630</v>
      </c>
      <c r="E581" s="75" t="s">
        <v>816</v>
      </c>
    </row>
    <row r="582" spans="1:5">
      <c r="A582" s="273">
        <v>12153</v>
      </c>
      <c r="B582" s="89" t="s">
        <v>625</v>
      </c>
      <c r="C582" s="74" t="s">
        <v>626</v>
      </c>
      <c r="D582" s="74" t="s">
        <v>627</v>
      </c>
      <c r="E582" s="75" t="s">
        <v>814</v>
      </c>
    </row>
    <row r="583" spans="1:5">
      <c r="A583" s="87">
        <v>12160</v>
      </c>
      <c r="B583" s="276" t="s">
        <v>811</v>
      </c>
      <c r="C583" s="74" t="s">
        <v>812</v>
      </c>
      <c r="D583" s="74" t="s">
        <v>813</v>
      </c>
      <c r="E583" s="75" t="s">
        <v>815</v>
      </c>
    </row>
    <row r="584" spans="1:5">
      <c r="A584" s="87">
        <v>12208</v>
      </c>
      <c r="B584" s="276" t="s">
        <v>1043</v>
      </c>
      <c r="C584" s="74" t="s">
        <v>1044</v>
      </c>
      <c r="D584" s="74" t="s">
        <v>1045</v>
      </c>
      <c r="E584" s="75" t="s">
        <v>1046</v>
      </c>
    </row>
    <row r="585" spans="1:5">
      <c r="A585" s="87">
        <v>12234</v>
      </c>
      <c r="B585" s="276" t="s">
        <v>1025</v>
      </c>
      <c r="C585" s="74" t="s">
        <v>1026</v>
      </c>
      <c r="D585" s="74" t="s">
        <v>1027</v>
      </c>
      <c r="E585" s="75" t="s">
        <v>1028</v>
      </c>
    </row>
    <row r="586" spans="1:5">
      <c r="A586" s="87">
        <v>12241</v>
      </c>
      <c r="B586" s="276" t="s">
        <v>625</v>
      </c>
      <c r="C586" s="74" t="s">
        <v>626</v>
      </c>
      <c r="D586" s="74" t="s">
        <v>627</v>
      </c>
      <c r="E586" s="75" t="s">
        <v>814</v>
      </c>
    </row>
    <row r="587" spans="1:5">
      <c r="A587" s="87">
        <v>12253</v>
      </c>
      <c r="B587" s="276" t="s">
        <v>625</v>
      </c>
      <c r="C587" s="74" t="s">
        <v>626</v>
      </c>
      <c r="D587" s="74" t="s">
        <v>627</v>
      </c>
      <c r="E587" s="75" t="s">
        <v>814</v>
      </c>
    </row>
    <row r="588" spans="1:5">
      <c r="A588" s="87">
        <v>12292</v>
      </c>
      <c r="B588" s="276" t="s">
        <v>811</v>
      </c>
      <c r="C588" s="74" t="s">
        <v>812</v>
      </c>
      <c r="D588" s="74" t="s">
        <v>813</v>
      </c>
      <c r="E588" s="75" t="s">
        <v>815</v>
      </c>
    </row>
    <row r="589" spans="1:5">
      <c r="A589" s="87">
        <v>12300</v>
      </c>
      <c r="B589" s="276" t="s">
        <v>625</v>
      </c>
      <c r="C589" s="74" t="s">
        <v>626</v>
      </c>
      <c r="D589" s="74" t="s">
        <v>627</v>
      </c>
      <c r="E589" s="75" t="s">
        <v>814</v>
      </c>
    </row>
    <row r="590" spans="1:5">
      <c r="A590" s="87">
        <v>12320</v>
      </c>
      <c r="B590" s="276" t="s">
        <v>628</v>
      </c>
      <c r="C590" s="74" t="s">
        <v>629</v>
      </c>
      <c r="D590" s="74" t="s">
        <v>630</v>
      </c>
      <c r="E590" s="75" t="s">
        <v>816</v>
      </c>
    </row>
    <row r="591" spans="1:5">
      <c r="A591" s="87">
        <v>12327</v>
      </c>
      <c r="B591" s="276" t="s">
        <v>628</v>
      </c>
      <c r="C591" s="74" t="s">
        <v>629</v>
      </c>
      <c r="D591" s="74" t="s">
        <v>630</v>
      </c>
      <c r="E591" s="75" t="s">
        <v>816</v>
      </c>
    </row>
    <row r="592" spans="1:5">
      <c r="A592" s="87">
        <v>12337</v>
      </c>
      <c r="B592" s="276" t="s">
        <v>1025</v>
      </c>
      <c r="C592" s="74" t="s">
        <v>1026</v>
      </c>
      <c r="D592" s="74" t="s">
        <v>1027</v>
      </c>
      <c r="E592" s="75" t="s">
        <v>1028</v>
      </c>
    </row>
    <row r="593" spans="1:5">
      <c r="A593" s="87">
        <v>12360</v>
      </c>
      <c r="B593" s="276" t="s">
        <v>811</v>
      </c>
      <c r="C593" s="74" t="s">
        <v>812</v>
      </c>
      <c r="D593" s="74" t="s">
        <v>813</v>
      </c>
      <c r="E593" s="75" t="s">
        <v>815</v>
      </c>
    </row>
    <row r="594" spans="1:5">
      <c r="A594" s="274">
        <v>12367</v>
      </c>
      <c r="B594" s="276" t="s">
        <v>1043</v>
      </c>
      <c r="C594" s="74" t="s">
        <v>1044</v>
      </c>
      <c r="D594" s="74" t="s">
        <v>1045</v>
      </c>
      <c r="E594" s="75" t="s">
        <v>1046</v>
      </c>
    </row>
    <row r="595" spans="1:5">
      <c r="A595" s="274">
        <v>12385</v>
      </c>
      <c r="B595" s="276" t="s">
        <v>631</v>
      </c>
      <c r="C595" s="74" t="s">
        <v>632</v>
      </c>
      <c r="D595" s="74" t="s">
        <v>633</v>
      </c>
      <c r="E595" s="75" t="s">
        <v>817</v>
      </c>
    </row>
    <row r="596" spans="1:5">
      <c r="A596" s="87">
        <v>12409</v>
      </c>
      <c r="B596" s="276" t="s">
        <v>990</v>
      </c>
      <c r="C596" s="74" t="s">
        <v>994</v>
      </c>
      <c r="D596" s="74" t="s">
        <v>995</v>
      </c>
      <c r="E596" s="75" t="s">
        <v>996</v>
      </c>
    </row>
    <row r="597" spans="1:5">
      <c r="A597" s="273">
        <v>12445</v>
      </c>
      <c r="B597" s="89" t="s">
        <v>989</v>
      </c>
      <c r="C597" s="74" t="s">
        <v>991</v>
      </c>
      <c r="D597" s="74" t="s">
        <v>992</v>
      </c>
      <c r="E597" s="75" t="s">
        <v>993</v>
      </c>
    </row>
    <row r="598" spans="1:5">
      <c r="A598" s="274">
        <v>12474</v>
      </c>
      <c r="B598" s="276" t="s">
        <v>628</v>
      </c>
      <c r="C598" s="74" t="s">
        <v>629</v>
      </c>
      <c r="D598" s="74" t="s">
        <v>630</v>
      </c>
      <c r="E598" s="75" t="s">
        <v>816</v>
      </c>
    </row>
    <row r="599" spans="1:5">
      <c r="A599" s="274">
        <v>12475</v>
      </c>
      <c r="B599" s="276" t="s">
        <v>628</v>
      </c>
      <c r="C599" s="74" t="s">
        <v>629</v>
      </c>
      <c r="D599" s="74" t="s">
        <v>630</v>
      </c>
      <c r="E599" s="75" t="s">
        <v>816</v>
      </c>
    </row>
    <row r="600" spans="1:5">
      <c r="A600" s="87">
        <v>12480</v>
      </c>
      <c r="B600" s="276" t="s">
        <v>625</v>
      </c>
      <c r="C600" s="74" t="s">
        <v>626</v>
      </c>
      <c r="D600" s="74" t="s">
        <v>627</v>
      </c>
      <c r="E600" s="75" t="s">
        <v>814</v>
      </c>
    </row>
    <row r="601" spans="1:5">
      <c r="A601" s="87">
        <v>12484</v>
      </c>
      <c r="B601" s="276" t="s">
        <v>989</v>
      </c>
      <c r="C601" s="74" t="s">
        <v>991</v>
      </c>
      <c r="D601" s="74" t="s">
        <v>992</v>
      </c>
      <c r="E601" s="75" t="s">
        <v>993</v>
      </c>
    </row>
    <row r="602" spans="1:5">
      <c r="A602" s="87">
        <v>12493</v>
      </c>
      <c r="B602" s="276" t="s">
        <v>811</v>
      </c>
      <c r="C602" s="74" t="s">
        <v>812</v>
      </c>
      <c r="D602" s="74" t="s">
        <v>813</v>
      </c>
      <c r="E602" s="75" t="s">
        <v>815</v>
      </c>
    </row>
    <row r="603" spans="1:5">
      <c r="A603" s="87">
        <v>12500</v>
      </c>
      <c r="B603" s="276" t="s">
        <v>628</v>
      </c>
      <c r="C603" s="74" t="s">
        <v>629</v>
      </c>
      <c r="D603" s="74" t="s">
        <v>630</v>
      </c>
      <c r="E603" s="75" t="s">
        <v>816</v>
      </c>
    </row>
    <row r="604" spans="1:5">
      <c r="A604" s="274">
        <v>12521</v>
      </c>
      <c r="B604" s="276" t="s">
        <v>1043</v>
      </c>
      <c r="C604" s="74" t="s">
        <v>1044</v>
      </c>
      <c r="D604" s="74" t="s">
        <v>1045</v>
      </c>
      <c r="E604" s="75" t="s">
        <v>1046</v>
      </c>
    </row>
    <row r="605" spans="1:5">
      <c r="A605" s="84">
        <v>12522</v>
      </c>
      <c r="B605" s="276" t="s">
        <v>628</v>
      </c>
      <c r="C605" s="74" t="s">
        <v>629</v>
      </c>
      <c r="D605" s="74" t="s">
        <v>630</v>
      </c>
      <c r="E605" s="75" t="s">
        <v>816</v>
      </c>
    </row>
    <row r="606" spans="1:5">
      <c r="A606" s="273">
        <v>12534</v>
      </c>
      <c r="B606" s="89" t="s">
        <v>811</v>
      </c>
      <c r="C606" s="74" t="s">
        <v>812</v>
      </c>
      <c r="D606" s="74" t="s">
        <v>813</v>
      </c>
      <c r="E606" s="75" t="s">
        <v>815</v>
      </c>
    </row>
    <row r="607" spans="1:5">
      <c r="A607" s="87">
        <v>12535</v>
      </c>
      <c r="B607" s="276" t="s">
        <v>1025</v>
      </c>
      <c r="C607" s="74" t="s">
        <v>1026</v>
      </c>
      <c r="D607" s="74" t="s">
        <v>1027</v>
      </c>
      <c r="E607" s="75" t="s">
        <v>1028</v>
      </c>
    </row>
    <row r="608" spans="1:5">
      <c r="A608" s="273">
        <v>12552</v>
      </c>
      <c r="B608" s="276" t="s">
        <v>1025</v>
      </c>
      <c r="C608" s="74" t="s">
        <v>1026</v>
      </c>
      <c r="D608" s="74" t="s">
        <v>1027</v>
      </c>
      <c r="E608" s="75" t="s">
        <v>1028</v>
      </c>
    </row>
    <row r="609" spans="1:5">
      <c r="A609" s="87">
        <v>12553</v>
      </c>
      <c r="B609" s="276" t="s">
        <v>989</v>
      </c>
      <c r="C609" s="74" t="s">
        <v>991</v>
      </c>
      <c r="D609" s="74" t="s">
        <v>992</v>
      </c>
      <c r="E609" s="75" t="s">
        <v>993</v>
      </c>
    </row>
    <row r="610" spans="1:5">
      <c r="A610" s="274">
        <v>12558</v>
      </c>
      <c r="B610" s="276" t="s">
        <v>631</v>
      </c>
      <c r="C610" s="74" t="s">
        <v>632</v>
      </c>
      <c r="D610" s="74" t="s">
        <v>633</v>
      </c>
      <c r="E610" s="75" t="s">
        <v>817</v>
      </c>
    </row>
    <row r="611" spans="1:5">
      <c r="A611" s="87">
        <v>12563</v>
      </c>
      <c r="B611" s="276" t="s">
        <v>811</v>
      </c>
      <c r="C611" s="74" t="s">
        <v>812</v>
      </c>
      <c r="D611" s="74" t="s">
        <v>813</v>
      </c>
      <c r="E611" s="75" t="s">
        <v>815</v>
      </c>
    </row>
    <row r="612" spans="1:5">
      <c r="A612" s="84">
        <v>12564</v>
      </c>
      <c r="B612" s="276" t="s">
        <v>631</v>
      </c>
      <c r="C612" s="74" t="s">
        <v>632</v>
      </c>
      <c r="D612" s="74" t="s">
        <v>633</v>
      </c>
      <c r="E612" s="75" t="s">
        <v>817</v>
      </c>
    </row>
    <row r="613" spans="1:5">
      <c r="A613" s="275">
        <v>12574</v>
      </c>
      <c r="B613" s="277" t="s">
        <v>990</v>
      </c>
      <c r="C613" s="74" t="s">
        <v>994</v>
      </c>
      <c r="D613" s="74" t="s">
        <v>995</v>
      </c>
      <c r="E613" s="75" t="s">
        <v>996</v>
      </c>
    </row>
    <row r="614" spans="1:5">
      <c r="A614" s="273">
        <v>12575</v>
      </c>
      <c r="B614" s="89" t="s">
        <v>989</v>
      </c>
      <c r="C614" s="74" t="s">
        <v>991</v>
      </c>
      <c r="D614" s="74" t="s">
        <v>992</v>
      </c>
      <c r="E614" s="75" t="s">
        <v>993</v>
      </c>
    </row>
    <row r="615" spans="1:5">
      <c r="A615" s="273">
        <v>12601</v>
      </c>
      <c r="B615" s="276" t="s">
        <v>990</v>
      </c>
      <c r="C615" s="74" t="s">
        <v>994</v>
      </c>
      <c r="D615" s="74" t="s">
        <v>995</v>
      </c>
      <c r="E615" s="75" t="s">
        <v>996</v>
      </c>
    </row>
    <row r="616" spans="1:5">
      <c r="A616" s="273">
        <v>12602</v>
      </c>
      <c r="B616" s="89" t="s">
        <v>628</v>
      </c>
      <c r="C616" s="74" t="s">
        <v>629</v>
      </c>
      <c r="D616" s="74" t="s">
        <v>630</v>
      </c>
      <c r="E616" s="75" t="s">
        <v>816</v>
      </c>
    </row>
    <row r="617" spans="1:5">
      <c r="A617" s="102">
        <v>12632</v>
      </c>
      <c r="B617" s="277" t="s">
        <v>631</v>
      </c>
      <c r="C617" s="74" t="s">
        <v>632</v>
      </c>
      <c r="D617" s="74" t="s">
        <v>633</v>
      </c>
      <c r="E617" s="75" t="s">
        <v>817</v>
      </c>
    </row>
    <row r="618" spans="1:5">
      <c r="A618" s="273">
        <v>12642</v>
      </c>
      <c r="B618" s="89" t="s">
        <v>628</v>
      </c>
      <c r="C618" s="74" t="s">
        <v>629</v>
      </c>
      <c r="D618" s="74" t="s">
        <v>630</v>
      </c>
      <c r="E618" s="75" t="s">
        <v>816</v>
      </c>
    </row>
    <row r="619" spans="1:5">
      <c r="A619" s="87">
        <v>12657</v>
      </c>
      <c r="B619" s="276" t="s">
        <v>811</v>
      </c>
      <c r="C619" s="74" t="s">
        <v>812</v>
      </c>
      <c r="D619" s="74" t="s">
        <v>813</v>
      </c>
      <c r="E619" s="75" t="s">
        <v>815</v>
      </c>
    </row>
    <row r="620" spans="1:5">
      <c r="A620" s="87">
        <v>12661</v>
      </c>
      <c r="B620" s="276" t="s">
        <v>1025</v>
      </c>
      <c r="C620" s="74" t="s">
        <v>1026</v>
      </c>
      <c r="D620" s="74" t="s">
        <v>1027</v>
      </c>
      <c r="E620" s="75" t="s">
        <v>1028</v>
      </c>
    </row>
    <row r="621" spans="1:5">
      <c r="A621" s="102">
        <v>12672</v>
      </c>
      <c r="B621" s="277" t="s">
        <v>628</v>
      </c>
      <c r="C621" s="74" t="s">
        <v>629</v>
      </c>
      <c r="D621" s="74" t="s">
        <v>630</v>
      </c>
      <c r="E621" s="75" t="s">
        <v>816</v>
      </c>
    </row>
    <row r="622" spans="1:5">
      <c r="A622" s="87">
        <v>12697</v>
      </c>
      <c r="B622" s="276" t="s">
        <v>811</v>
      </c>
      <c r="C622" s="74" t="s">
        <v>812</v>
      </c>
      <c r="D622" s="74" t="s">
        <v>813</v>
      </c>
      <c r="E622" s="75" t="s">
        <v>815</v>
      </c>
    </row>
    <row r="623" spans="1:5">
      <c r="A623" s="87">
        <v>12711</v>
      </c>
      <c r="B623" s="276" t="s">
        <v>625</v>
      </c>
      <c r="C623" s="74" t="s">
        <v>626</v>
      </c>
      <c r="D623" s="74" t="s">
        <v>627</v>
      </c>
      <c r="E623" s="75" t="s">
        <v>814</v>
      </c>
    </row>
    <row r="624" spans="1:5">
      <c r="A624" s="102">
        <v>12748</v>
      </c>
      <c r="B624" s="277" t="s">
        <v>628</v>
      </c>
      <c r="C624" s="74" t="s">
        <v>629</v>
      </c>
      <c r="D624" s="74" t="s">
        <v>630</v>
      </c>
      <c r="E624" s="75" t="s">
        <v>816</v>
      </c>
    </row>
    <row r="625" spans="1:5">
      <c r="A625" s="273">
        <v>12776</v>
      </c>
      <c r="B625" s="276" t="s">
        <v>1025</v>
      </c>
      <c r="C625" s="74" t="s">
        <v>1026</v>
      </c>
      <c r="D625" s="74" t="s">
        <v>1027</v>
      </c>
      <c r="E625" s="75" t="s">
        <v>1028</v>
      </c>
    </row>
    <row r="626" spans="1:5">
      <c r="A626" s="87">
        <v>12789</v>
      </c>
      <c r="B626" s="276" t="s">
        <v>1025</v>
      </c>
      <c r="C626" s="74" t="s">
        <v>1026</v>
      </c>
      <c r="D626" s="74" t="s">
        <v>1027</v>
      </c>
      <c r="E626" s="75" t="s">
        <v>1028</v>
      </c>
    </row>
    <row r="627" spans="1:5">
      <c r="A627" s="87">
        <v>12798</v>
      </c>
      <c r="B627" s="276" t="s">
        <v>811</v>
      </c>
      <c r="C627" s="74" t="s">
        <v>812</v>
      </c>
      <c r="D627" s="74" t="s">
        <v>813</v>
      </c>
      <c r="E627" s="75" t="s">
        <v>815</v>
      </c>
    </row>
    <row r="628" spans="1:5">
      <c r="A628" s="273">
        <v>12803</v>
      </c>
      <c r="B628" s="276" t="s">
        <v>811</v>
      </c>
      <c r="C628" s="74" t="s">
        <v>812</v>
      </c>
      <c r="D628" s="74" t="s">
        <v>813</v>
      </c>
      <c r="E628" s="75" t="s">
        <v>815</v>
      </c>
    </row>
    <row r="629" spans="1:5">
      <c r="A629" s="275">
        <v>12809</v>
      </c>
      <c r="B629" s="277" t="s">
        <v>628</v>
      </c>
      <c r="C629" s="74" t="s">
        <v>629</v>
      </c>
      <c r="D629" s="74" t="s">
        <v>630</v>
      </c>
      <c r="E629" s="75" t="s">
        <v>816</v>
      </c>
    </row>
    <row r="630" spans="1:5">
      <c r="A630" s="275">
        <v>12818</v>
      </c>
      <c r="B630" s="277" t="s">
        <v>628</v>
      </c>
      <c r="C630" s="74" t="s">
        <v>629</v>
      </c>
      <c r="D630" s="74" t="s">
        <v>630</v>
      </c>
      <c r="E630" s="75" t="s">
        <v>816</v>
      </c>
    </row>
    <row r="631" spans="1:5">
      <c r="A631" s="87">
        <v>12828</v>
      </c>
      <c r="B631" s="276" t="s">
        <v>811</v>
      </c>
      <c r="C631" s="74" t="s">
        <v>812</v>
      </c>
      <c r="D631" s="74" t="s">
        <v>813</v>
      </c>
      <c r="E631" s="75" t="s">
        <v>815</v>
      </c>
    </row>
    <row r="632" spans="1:5">
      <c r="A632" s="273">
        <v>12837</v>
      </c>
      <c r="B632" s="89" t="s">
        <v>628</v>
      </c>
      <c r="C632" s="74" t="s">
        <v>629</v>
      </c>
      <c r="D632" s="74" t="s">
        <v>630</v>
      </c>
      <c r="E632" s="75" t="s">
        <v>816</v>
      </c>
    </row>
    <row r="633" spans="1:5">
      <c r="A633" s="273">
        <v>12866</v>
      </c>
      <c r="B633" s="89" t="s">
        <v>628</v>
      </c>
      <c r="C633" s="74" t="s">
        <v>629</v>
      </c>
      <c r="D633" s="74" t="s">
        <v>630</v>
      </c>
      <c r="E633" s="75" t="s">
        <v>816</v>
      </c>
    </row>
    <row r="634" spans="1:5">
      <c r="A634" s="273">
        <v>12869</v>
      </c>
      <c r="B634" s="276" t="s">
        <v>1025</v>
      </c>
      <c r="C634" s="74" t="s">
        <v>1026</v>
      </c>
      <c r="D634" s="74" t="s">
        <v>1027</v>
      </c>
      <c r="E634" s="75" t="s">
        <v>1028</v>
      </c>
    </row>
    <row r="635" spans="1:5">
      <c r="A635" s="273">
        <v>12927</v>
      </c>
      <c r="B635" s="89" t="s">
        <v>628</v>
      </c>
      <c r="C635" s="74" t="s">
        <v>629</v>
      </c>
      <c r="D635" s="74" t="s">
        <v>630</v>
      </c>
      <c r="E635" s="75" t="s">
        <v>816</v>
      </c>
    </row>
    <row r="636" spans="1:5">
      <c r="A636" s="87">
        <v>12928</v>
      </c>
      <c r="B636" s="276" t="s">
        <v>1025</v>
      </c>
      <c r="C636" s="74" t="s">
        <v>1026</v>
      </c>
      <c r="D636" s="74" t="s">
        <v>1027</v>
      </c>
      <c r="E636" s="75" t="s">
        <v>1028</v>
      </c>
    </row>
    <row r="637" spans="1:5">
      <c r="A637" s="273">
        <v>12931</v>
      </c>
      <c r="B637" s="89" t="s">
        <v>628</v>
      </c>
      <c r="C637" s="74" t="s">
        <v>629</v>
      </c>
      <c r="D637" s="74" t="s">
        <v>630</v>
      </c>
      <c r="E637" s="75" t="s">
        <v>816</v>
      </c>
    </row>
    <row r="638" spans="1:5">
      <c r="A638" s="275">
        <v>12955</v>
      </c>
      <c r="B638" s="277" t="s">
        <v>628</v>
      </c>
      <c r="C638" s="74" t="s">
        <v>629</v>
      </c>
      <c r="D638" s="74" t="s">
        <v>630</v>
      </c>
      <c r="E638" s="75" t="s">
        <v>816</v>
      </c>
    </row>
    <row r="639" spans="1:5">
      <c r="A639" s="87">
        <v>12964</v>
      </c>
      <c r="B639" s="276" t="s">
        <v>625</v>
      </c>
      <c r="C639" s="74" t="s">
        <v>626</v>
      </c>
      <c r="D639" s="74" t="s">
        <v>627</v>
      </c>
      <c r="E639" s="75" t="s">
        <v>814</v>
      </c>
    </row>
    <row r="640" spans="1:5">
      <c r="A640" s="273">
        <v>13005</v>
      </c>
      <c r="B640" s="89" t="s">
        <v>628</v>
      </c>
      <c r="C640" s="74" t="s">
        <v>629</v>
      </c>
      <c r="D640" s="74" t="s">
        <v>630</v>
      </c>
      <c r="E640" s="75" t="s">
        <v>816</v>
      </c>
    </row>
    <row r="641" spans="1:5">
      <c r="A641" s="87">
        <v>13010</v>
      </c>
      <c r="B641" s="276" t="s">
        <v>631</v>
      </c>
      <c r="C641" s="74" t="s">
        <v>632</v>
      </c>
      <c r="D641" s="74" t="s">
        <v>633</v>
      </c>
      <c r="E641" s="75" t="s">
        <v>817</v>
      </c>
    </row>
    <row r="642" spans="1:5">
      <c r="A642" s="273">
        <v>13041</v>
      </c>
      <c r="B642" s="276" t="s">
        <v>1043</v>
      </c>
      <c r="C642" s="74" t="s">
        <v>1044</v>
      </c>
      <c r="D642" s="74" t="s">
        <v>1045</v>
      </c>
      <c r="E642" s="75" t="s">
        <v>1046</v>
      </c>
    </row>
    <row r="643" spans="1:5">
      <c r="A643" s="87">
        <v>13044</v>
      </c>
      <c r="B643" s="276" t="s">
        <v>625</v>
      </c>
      <c r="C643" s="74" t="s">
        <v>626</v>
      </c>
      <c r="D643" s="74" t="s">
        <v>627</v>
      </c>
      <c r="E643" s="75" t="s">
        <v>814</v>
      </c>
    </row>
    <row r="644" spans="1:5">
      <c r="A644" s="273">
        <v>13068</v>
      </c>
      <c r="B644" s="276" t="s">
        <v>625</v>
      </c>
      <c r="C644" s="74" t="s">
        <v>626</v>
      </c>
      <c r="D644" s="74" t="s">
        <v>627</v>
      </c>
      <c r="E644" s="75" t="s">
        <v>814</v>
      </c>
    </row>
    <row r="645" spans="1:5">
      <c r="A645" s="273">
        <v>13070</v>
      </c>
      <c r="B645" s="89" t="s">
        <v>628</v>
      </c>
      <c r="C645" s="74" t="s">
        <v>629</v>
      </c>
      <c r="D645" s="74" t="s">
        <v>630</v>
      </c>
      <c r="E645" s="75" t="s">
        <v>816</v>
      </c>
    </row>
    <row r="646" spans="1:5">
      <c r="A646" s="87">
        <v>13133</v>
      </c>
      <c r="B646" s="276" t="s">
        <v>625</v>
      </c>
      <c r="C646" s="74" t="s">
        <v>626</v>
      </c>
      <c r="D646" s="74" t="s">
        <v>627</v>
      </c>
      <c r="E646" s="75" t="s">
        <v>814</v>
      </c>
    </row>
    <row r="647" spans="1:5">
      <c r="A647" s="87">
        <v>13134</v>
      </c>
      <c r="B647" s="276" t="s">
        <v>811</v>
      </c>
      <c r="C647" s="74" t="s">
        <v>812</v>
      </c>
      <c r="D647" s="74" t="s">
        <v>813</v>
      </c>
      <c r="E647" s="75" t="s">
        <v>815</v>
      </c>
    </row>
    <row r="648" spans="1:5">
      <c r="A648" s="273">
        <v>13135</v>
      </c>
      <c r="B648" s="276" t="s">
        <v>1025</v>
      </c>
      <c r="C648" s="74" t="s">
        <v>1026</v>
      </c>
      <c r="D648" s="74" t="s">
        <v>1027</v>
      </c>
      <c r="E648" s="75" t="s">
        <v>1028</v>
      </c>
    </row>
    <row r="649" spans="1:5">
      <c r="A649" s="87">
        <v>13136</v>
      </c>
      <c r="B649" s="276" t="s">
        <v>625</v>
      </c>
      <c r="C649" s="74" t="s">
        <v>626</v>
      </c>
      <c r="D649" s="74" t="s">
        <v>627</v>
      </c>
      <c r="E649" s="75" t="s">
        <v>814</v>
      </c>
    </row>
    <row r="650" spans="1:5">
      <c r="A650" s="87">
        <v>13151</v>
      </c>
      <c r="B650" s="276" t="s">
        <v>631</v>
      </c>
      <c r="C650" s="74" t="s">
        <v>632</v>
      </c>
      <c r="D650" s="74" t="s">
        <v>633</v>
      </c>
      <c r="E650" s="75" t="s">
        <v>817</v>
      </c>
    </row>
    <row r="651" spans="1:5">
      <c r="A651" s="87">
        <v>13158</v>
      </c>
      <c r="B651" s="276" t="s">
        <v>625</v>
      </c>
      <c r="C651" s="74" t="s">
        <v>626</v>
      </c>
      <c r="D651" s="74" t="s">
        <v>627</v>
      </c>
      <c r="E651" s="75" t="s">
        <v>814</v>
      </c>
    </row>
    <row r="652" spans="1:5">
      <c r="A652" s="87">
        <v>13165</v>
      </c>
      <c r="B652" s="276" t="s">
        <v>631</v>
      </c>
      <c r="C652" s="74" t="s">
        <v>632</v>
      </c>
      <c r="D652" s="74" t="s">
        <v>633</v>
      </c>
      <c r="E652" s="75" t="s">
        <v>817</v>
      </c>
    </row>
    <row r="653" spans="1:5">
      <c r="A653" s="273">
        <v>13166</v>
      </c>
      <c r="B653" s="89" t="s">
        <v>628</v>
      </c>
      <c r="C653" s="74" t="s">
        <v>629</v>
      </c>
      <c r="D653" s="74" t="s">
        <v>630</v>
      </c>
      <c r="E653" s="75" t="s">
        <v>816</v>
      </c>
    </row>
    <row r="654" spans="1:5">
      <c r="A654" s="87">
        <v>13173</v>
      </c>
      <c r="B654" s="276" t="s">
        <v>1025</v>
      </c>
      <c r="C654" s="74" t="s">
        <v>1026</v>
      </c>
      <c r="D654" s="74" t="s">
        <v>1027</v>
      </c>
      <c r="E654" s="75" t="s">
        <v>1028</v>
      </c>
    </row>
    <row r="655" spans="1:5">
      <c r="A655" s="273">
        <v>13198</v>
      </c>
      <c r="B655" s="89" t="s">
        <v>990</v>
      </c>
      <c r="C655" s="74" t="s">
        <v>994</v>
      </c>
      <c r="D655" s="74" t="s">
        <v>995</v>
      </c>
      <c r="E655" s="75" t="s">
        <v>996</v>
      </c>
    </row>
    <row r="656" spans="1:5">
      <c r="A656" s="87">
        <v>13232</v>
      </c>
      <c r="B656" s="276" t="s">
        <v>1025</v>
      </c>
      <c r="C656" s="74" t="s">
        <v>1026</v>
      </c>
      <c r="D656" s="74" t="s">
        <v>1027</v>
      </c>
      <c r="E656" s="75" t="s">
        <v>1028</v>
      </c>
    </row>
    <row r="657" spans="1:5">
      <c r="A657" s="273">
        <v>13245</v>
      </c>
      <c r="B657" s="89" t="s">
        <v>628</v>
      </c>
      <c r="C657" s="74" t="s">
        <v>629</v>
      </c>
      <c r="D657" s="74" t="s">
        <v>630</v>
      </c>
      <c r="E657" s="75" t="s">
        <v>816</v>
      </c>
    </row>
    <row r="658" spans="1:5">
      <c r="A658" s="87">
        <v>13250</v>
      </c>
      <c r="B658" s="276" t="s">
        <v>1025</v>
      </c>
      <c r="C658" s="74" t="s">
        <v>1026</v>
      </c>
      <c r="D658" s="74" t="s">
        <v>1027</v>
      </c>
      <c r="E658" s="75" t="s">
        <v>1028</v>
      </c>
    </row>
    <row r="659" spans="1:5">
      <c r="A659" s="273">
        <v>13255</v>
      </c>
      <c r="B659" s="89" t="s">
        <v>628</v>
      </c>
      <c r="C659" s="74" t="s">
        <v>629</v>
      </c>
      <c r="D659" s="74" t="s">
        <v>630</v>
      </c>
      <c r="E659" s="75" t="s">
        <v>816</v>
      </c>
    </row>
    <row r="660" spans="1:5">
      <c r="A660" s="273">
        <v>13257</v>
      </c>
      <c r="B660" s="276" t="s">
        <v>1025</v>
      </c>
      <c r="C660" s="74" t="s">
        <v>1026</v>
      </c>
      <c r="D660" s="74" t="s">
        <v>1027</v>
      </c>
      <c r="E660" s="75" t="s">
        <v>1028</v>
      </c>
    </row>
    <row r="661" spans="1:5">
      <c r="A661" s="87">
        <v>13287</v>
      </c>
      <c r="B661" s="276" t="s">
        <v>1025</v>
      </c>
      <c r="C661" s="74" t="s">
        <v>1026</v>
      </c>
      <c r="D661" s="74" t="s">
        <v>1027</v>
      </c>
      <c r="E661" s="75" t="s">
        <v>1028</v>
      </c>
    </row>
    <row r="662" spans="1:5">
      <c r="A662" s="87">
        <v>13317</v>
      </c>
      <c r="B662" s="276" t="s">
        <v>989</v>
      </c>
      <c r="C662" s="74" t="s">
        <v>991</v>
      </c>
      <c r="D662" s="74" t="s">
        <v>992</v>
      </c>
      <c r="E662" s="75" t="s">
        <v>993</v>
      </c>
    </row>
    <row r="663" spans="1:5">
      <c r="A663" s="87">
        <v>13322</v>
      </c>
      <c r="B663" s="276" t="s">
        <v>625</v>
      </c>
      <c r="C663" s="74" t="s">
        <v>626</v>
      </c>
      <c r="D663" s="74" t="s">
        <v>627</v>
      </c>
      <c r="E663" s="75" t="s">
        <v>814</v>
      </c>
    </row>
    <row r="664" spans="1:5">
      <c r="A664" s="87">
        <v>13342</v>
      </c>
      <c r="B664" s="276" t="s">
        <v>811</v>
      </c>
      <c r="C664" s="74" t="s">
        <v>812</v>
      </c>
      <c r="D664" s="74" t="s">
        <v>813</v>
      </c>
      <c r="E664" s="75" t="s">
        <v>815</v>
      </c>
    </row>
    <row r="665" spans="1:5">
      <c r="A665" s="273">
        <v>13357</v>
      </c>
      <c r="B665" s="89" t="s">
        <v>631</v>
      </c>
      <c r="C665" s="74" t="s">
        <v>632</v>
      </c>
      <c r="D665" s="74" t="s">
        <v>633</v>
      </c>
      <c r="E665" s="75" t="s">
        <v>817</v>
      </c>
    </row>
    <row r="666" spans="1:5">
      <c r="A666" s="87">
        <v>13363</v>
      </c>
      <c r="B666" s="276" t="s">
        <v>989</v>
      </c>
      <c r="C666" s="74" t="s">
        <v>991</v>
      </c>
      <c r="D666" s="74" t="s">
        <v>992</v>
      </c>
      <c r="E666" s="75" t="s">
        <v>993</v>
      </c>
    </row>
    <row r="667" spans="1:5">
      <c r="A667" s="87">
        <v>13408</v>
      </c>
      <c r="B667" s="276" t="s">
        <v>625</v>
      </c>
      <c r="C667" s="74" t="s">
        <v>626</v>
      </c>
      <c r="D667" s="74" t="s">
        <v>627</v>
      </c>
      <c r="E667" s="75" t="s">
        <v>814</v>
      </c>
    </row>
    <row r="668" spans="1:5">
      <c r="A668" s="87">
        <v>13434</v>
      </c>
      <c r="B668" s="276" t="s">
        <v>1025</v>
      </c>
      <c r="C668" s="74" t="s">
        <v>1026</v>
      </c>
      <c r="D668" s="74" t="s">
        <v>1027</v>
      </c>
      <c r="E668" s="75" t="s">
        <v>1028</v>
      </c>
    </row>
    <row r="669" spans="1:5">
      <c r="A669" s="87">
        <v>13439</v>
      </c>
      <c r="B669" s="276" t="s">
        <v>1025</v>
      </c>
      <c r="C669" s="74" t="s">
        <v>1026</v>
      </c>
      <c r="D669" s="74" t="s">
        <v>1027</v>
      </c>
      <c r="E669" s="75" t="s">
        <v>1028</v>
      </c>
    </row>
    <row r="670" spans="1:5">
      <c r="A670" s="87">
        <v>13447</v>
      </c>
      <c r="B670" s="276" t="s">
        <v>811</v>
      </c>
      <c r="C670" s="74" t="s">
        <v>812</v>
      </c>
      <c r="D670" s="74" t="s">
        <v>813</v>
      </c>
      <c r="E670" s="75" t="s">
        <v>815</v>
      </c>
    </row>
    <row r="671" spans="1:5">
      <c r="A671" s="273">
        <v>13460</v>
      </c>
      <c r="B671" s="89" t="s">
        <v>628</v>
      </c>
      <c r="C671" s="74" t="s">
        <v>629</v>
      </c>
      <c r="D671" s="74" t="s">
        <v>630</v>
      </c>
      <c r="E671" s="75" t="s">
        <v>816</v>
      </c>
    </row>
    <row r="672" spans="1:5">
      <c r="A672" s="87">
        <v>13470</v>
      </c>
      <c r="B672" s="276" t="s">
        <v>989</v>
      </c>
      <c r="C672" s="74" t="s">
        <v>991</v>
      </c>
      <c r="D672" s="74" t="s">
        <v>992</v>
      </c>
      <c r="E672" s="75" t="s">
        <v>993</v>
      </c>
    </row>
    <row r="673" spans="1:5">
      <c r="A673" s="273">
        <v>13498</v>
      </c>
      <c r="B673" s="89" t="s">
        <v>628</v>
      </c>
      <c r="C673" s="74" t="s">
        <v>629</v>
      </c>
      <c r="D673" s="74" t="s">
        <v>630</v>
      </c>
      <c r="E673" s="75" t="s">
        <v>816</v>
      </c>
    </row>
    <row r="674" spans="1:5">
      <c r="A674" s="87">
        <v>13514</v>
      </c>
      <c r="B674" s="276" t="s">
        <v>811</v>
      </c>
      <c r="C674" s="74" t="s">
        <v>812</v>
      </c>
      <c r="D674" s="74" t="s">
        <v>813</v>
      </c>
      <c r="E674" s="75" t="s">
        <v>815</v>
      </c>
    </row>
    <row r="675" spans="1:5">
      <c r="A675" s="87">
        <v>13520</v>
      </c>
      <c r="B675" s="276" t="s">
        <v>625</v>
      </c>
      <c r="C675" s="74" t="s">
        <v>626</v>
      </c>
      <c r="D675" s="74" t="s">
        <v>627</v>
      </c>
      <c r="E675" s="75" t="s">
        <v>814</v>
      </c>
    </row>
    <row r="676" spans="1:5">
      <c r="A676" s="273">
        <v>13523</v>
      </c>
      <c r="B676" s="89" t="s">
        <v>1043</v>
      </c>
      <c r="C676" s="74" t="s">
        <v>1044</v>
      </c>
      <c r="D676" s="74" t="s">
        <v>1045</v>
      </c>
      <c r="E676" s="75" t="s">
        <v>1046</v>
      </c>
    </row>
    <row r="677" spans="1:5">
      <c r="A677" s="87">
        <v>13534</v>
      </c>
      <c r="B677" s="276" t="s">
        <v>628</v>
      </c>
      <c r="C677" s="74" t="s">
        <v>629</v>
      </c>
      <c r="D677" s="74" t="s">
        <v>630</v>
      </c>
      <c r="E677" s="75" t="s">
        <v>816</v>
      </c>
    </row>
    <row r="678" spans="1:5">
      <c r="A678" s="273">
        <v>13572</v>
      </c>
      <c r="B678" s="89" t="s">
        <v>1043</v>
      </c>
      <c r="C678" s="74" t="s">
        <v>1044</v>
      </c>
      <c r="D678" s="74" t="s">
        <v>1045</v>
      </c>
      <c r="E678" s="75" t="s">
        <v>1046</v>
      </c>
    </row>
    <row r="679" spans="1:5">
      <c r="A679" s="273">
        <v>13577</v>
      </c>
      <c r="B679" s="89" t="s">
        <v>628</v>
      </c>
      <c r="C679" s="74" t="s">
        <v>629</v>
      </c>
      <c r="D679" s="74" t="s">
        <v>630</v>
      </c>
      <c r="E679" s="75" t="s">
        <v>816</v>
      </c>
    </row>
    <row r="680" spans="1:5">
      <c r="A680" s="273">
        <v>13615</v>
      </c>
      <c r="B680" s="89" t="s">
        <v>628</v>
      </c>
      <c r="C680" s="74" t="s">
        <v>629</v>
      </c>
      <c r="D680" s="74" t="s">
        <v>630</v>
      </c>
      <c r="E680" s="75" t="s">
        <v>816</v>
      </c>
    </row>
    <row r="681" spans="1:5">
      <c r="A681" s="87">
        <v>13629</v>
      </c>
      <c r="B681" s="276" t="s">
        <v>628</v>
      </c>
      <c r="C681" s="74" t="s">
        <v>629</v>
      </c>
      <c r="D681" s="74" t="s">
        <v>630</v>
      </c>
      <c r="E681" s="75" t="s">
        <v>816</v>
      </c>
    </row>
    <row r="682" spans="1:5">
      <c r="A682" s="87">
        <v>13675</v>
      </c>
      <c r="B682" s="276" t="s">
        <v>1025</v>
      </c>
      <c r="C682" s="74" t="s">
        <v>1026</v>
      </c>
      <c r="D682" s="74" t="s">
        <v>1027</v>
      </c>
      <c r="E682" s="75" t="s">
        <v>1028</v>
      </c>
    </row>
    <row r="683" spans="1:5">
      <c r="A683" s="87">
        <v>13683</v>
      </c>
      <c r="B683" s="276" t="s">
        <v>1025</v>
      </c>
      <c r="C683" s="74" t="s">
        <v>1026</v>
      </c>
      <c r="D683" s="74" t="s">
        <v>1027</v>
      </c>
      <c r="E683" s="75" t="s">
        <v>1028</v>
      </c>
    </row>
    <row r="684" spans="1:5">
      <c r="A684" s="273">
        <v>13704</v>
      </c>
      <c r="B684" s="89" t="s">
        <v>1043</v>
      </c>
      <c r="C684" s="74" t="s">
        <v>1044</v>
      </c>
      <c r="D684" s="74" t="s">
        <v>1045</v>
      </c>
      <c r="E684" s="75" t="s">
        <v>1046</v>
      </c>
    </row>
    <row r="685" spans="1:5">
      <c r="A685" s="87">
        <v>13798</v>
      </c>
      <c r="B685" s="276" t="s">
        <v>628</v>
      </c>
      <c r="C685" s="74" t="s">
        <v>629</v>
      </c>
      <c r="D685" s="74" t="s">
        <v>630</v>
      </c>
      <c r="E685" s="75" t="s">
        <v>816</v>
      </c>
    </row>
    <row r="686" spans="1:5">
      <c r="A686" s="87">
        <v>13824</v>
      </c>
      <c r="B686" s="276" t="s">
        <v>811</v>
      </c>
      <c r="C686" s="74" t="s">
        <v>812</v>
      </c>
      <c r="D686" s="74" t="s">
        <v>813</v>
      </c>
      <c r="E686" s="75" t="s">
        <v>815</v>
      </c>
    </row>
    <row r="687" spans="1:5">
      <c r="A687" s="274">
        <v>13825</v>
      </c>
      <c r="B687" s="276" t="s">
        <v>628</v>
      </c>
      <c r="C687" s="74" t="s">
        <v>629</v>
      </c>
      <c r="D687" s="74" t="s">
        <v>630</v>
      </c>
      <c r="E687" s="75" t="s">
        <v>816</v>
      </c>
    </row>
    <row r="688" spans="1:5">
      <c r="A688" s="84">
        <v>13838</v>
      </c>
      <c r="B688" s="276" t="s">
        <v>1025</v>
      </c>
      <c r="C688" s="74" t="s">
        <v>1026</v>
      </c>
      <c r="D688" s="74" t="s">
        <v>1027</v>
      </c>
      <c r="E688" s="75" t="s">
        <v>1028</v>
      </c>
    </row>
    <row r="689" spans="1:5">
      <c r="A689" s="273">
        <v>13876</v>
      </c>
      <c r="B689" s="89" t="s">
        <v>1025</v>
      </c>
      <c r="C689" s="74" t="s">
        <v>1026</v>
      </c>
      <c r="D689" s="74" t="s">
        <v>1027</v>
      </c>
      <c r="E689" s="75" t="s">
        <v>1028</v>
      </c>
    </row>
    <row r="690" spans="1:5">
      <c r="A690" s="273">
        <v>13902</v>
      </c>
      <c r="B690" s="89" t="s">
        <v>628</v>
      </c>
      <c r="C690" s="74" t="s">
        <v>629</v>
      </c>
      <c r="D690" s="74" t="s">
        <v>630</v>
      </c>
      <c r="E690" s="75" t="s">
        <v>816</v>
      </c>
    </row>
    <row r="691" spans="1:5">
      <c r="A691" s="274">
        <v>13927</v>
      </c>
      <c r="B691" s="276" t="s">
        <v>628</v>
      </c>
      <c r="C691" s="74" t="s">
        <v>629</v>
      </c>
      <c r="D691" s="74" t="s">
        <v>630</v>
      </c>
      <c r="E691" s="75" t="s">
        <v>816</v>
      </c>
    </row>
    <row r="692" spans="1:5">
      <c r="A692" s="87">
        <v>13940</v>
      </c>
      <c r="B692" s="276" t="s">
        <v>628</v>
      </c>
      <c r="C692" s="74" t="s">
        <v>629</v>
      </c>
      <c r="D692" s="74" t="s">
        <v>630</v>
      </c>
      <c r="E692" s="75" t="s">
        <v>816</v>
      </c>
    </row>
    <row r="693" spans="1:5">
      <c r="A693" s="87">
        <v>13941</v>
      </c>
      <c r="B693" s="276" t="s">
        <v>1025</v>
      </c>
      <c r="C693" s="74" t="s">
        <v>1026</v>
      </c>
      <c r="D693" s="74" t="s">
        <v>1027</v>
      </c>
      <c r="E693" s="75" t="s">
        <v>1028</v>
      </c>
    </row>
    <row r="694" spans="1:5">
      <c r="A694" s="84">
        <v>13957</v>
      </c>
      <c r="B694" s="276" t="s">
        <v>1043</v>
      </c>
      <c r="C694" s="74" t="s">
        <v>1044</v>
      </c>
      <c r="D694" s="74" t="s">
        <v>1045</v>
      </c>
      <c r="E694" s="75" t="s">
        <v>1046</v>
      </c>
    </row>
    <row r="695" spans="1:5">
      <c r="A695" s="87">
        <v>13970</v>
      </c>
      <c r="B695" s="276" t="s">
        <v>1025</v>
      </c>
      <c r="C695" s="74" t="s">
        <v>1026</v>
      </c>
      <c r="D695" s="74" t="s">
        <v>1027</v>
      </c>
      <c r="E695" s="75" t="s">
        <v>1028</v>
      </c>
    </row>
    <row r="696" spans="1:5">
      <c r="A696" s="273">
        <v>13978</v>
      </c>
      <c r="B696" s="89" t="s">
        <v>1025</v>
      </c>
      <c r="C696" s="74" t="s">
        <v>1026</v>
      </c>
      <c r="D696" s="74" t="s">
        <v>1027</v>
      </c>
      <c r="E696" s="75" t="s">
        <v>1028</v>
      </c>
    </row>
    <row r="697" spans="1:5">
      <c r="A697" s="273">
        <v>14025</v>
      </c>
      <c r="B697" s="276" t="s">
        <v>628</v>
      </c>
      <c r="C697" s="74" t="s">
        <v>629</v>
      </c>
      <c r="D697" s="74" t="s">
        <v>630</v>
      </c>
      <c r="E697" s="75" t="s">
        <v>816</v>
      </c>
    </row>
    <row r="698" spans="1:5">
      <c r="A698" s="273">
        <v>14050</v>
      </c>
      <c r="B698" s="89" t="s">
        <v>811</v>
      </c>
      <c r="C698" s="74" t="s">
        <v>812</v>
      </c>
      <c r="D698" s="74" t="s">
        <v>813</v>
      </c>
      <c r="E698" s="75" t="s">
        <v>815</v>
      </c>
    </row>
    <row r="699" spans="1:5">
      <c r="A699" s="87">
        <v>14055</v>
      </c>
      <c r="B699" s="276" t="s">
        <v>628</v>
      </c>
      <c r="C699" s="74" t="s">
        <v>629</v>
      </c>
      <c r="D699" s="74" t="s">
        <v>630</v>
      </c>
      <c r="E699" s="75" t="s">
        <v>816</v>
      </c>
    </row>
    <row r="700" spans="1:5">
      <c r="A700" s="273">
        <v>14058</v>
      </c>
      <c r="B700" s="276" t="s">
        <v>631</v>
      </c>
      <c r="C700" s="74" t="s">
        <v>632</v>
      </c>
      <c r="D700" s="74" t="s">
        <v>633</v>
      </c>
      <c r="E700" s="75" t="s">
        <v>817</v>
      </c>
    </row>
    <row r="701" spans="1:5">
      <c r="A701" s="273">
        <v>14064</v>
      </c>
      <c r="B701" s="276" t="s">
        <v>1025</v>
      </c>
      <c r="C701" s="74" t="s">
        <v>1026</v>
      </c>
      <c r="D701" s="74" t="s">
        <v>1027</v>
      </c>
      <c r="E701" s="75" t="s">
        <v>1028</v>
      </c>
    </row>
    <row r="702" spans="1:5">
      <c r="A702" s="273">
        <v>14100</v>
      </c>
      <c r="B702" s="89" t="s">
        <v>1025</v>
      </c>
      <c r="C702" s="74" t="s">
        <v>1026</v>
      </c>
      <c r="D702" s="74" t="s">
        <v>1027</v>
      </c>
      <c r="E702" s="75" t="s">
        <v>1028</v>
      </c>
    </row>
    <row r="703" spans="1:5">
      <c r="A703" s="84">
        <v>14166</v>
      </c>
      <c r="B703" s="276" t="s">
        <v>990</v>
      </c>
      <c r="C703" s="74" t="s">
        <v>994</v>
      </c>
      <c r="D703" s="74" t="s">
        <v>995</v>
      </c>
      <c r="E703" s="75" t="s">
        <v>996</v>
      </c>
    </row>
    <row r="704" spans="1:5">
      <c r="A704" s="87">
        <v>14190</v>
      </c>
      <c r="B704" s="276" t="s">
        <v>1043</v>
      </c>
      <c r="C704" s="74" t="s">
        <v>1044</v>
      </c>
      <c r="D704" s="74" t="s">
        <v>1045</v>
      </c>
      <c r="E704" s="75" t="s">
        <v>1046</v>
      </c>
    </row>
    <row r="705" spans="1:5">
      <c r="A705" s="273">
        <v>14261</v>
      </c>
      <c r="B705" s="276" t="s">
        <v>1025</v>
      </c>
      <c r="C705" s="74" t="s">
        <v>1026</v>
      </c>
      <c r="D705" s="74" t="s">
        <v>1027</v>
      </c>
      <c r="E705" s="75" t="s">
        <v>1028</v>
      </c>
    </row>
    <row r="706" spans="1:5">
      <c r="A706" s="274">
        <v>14316</v>
      </c>
      <c r="B706" s="276" t="s">
        <v>1025</v>
      </c>
      <c r="C706" s="74" t="s">
        <v>1026</v>
      </c>
      <c r="D706" s="74" t="s">
        <v>1027</v>
      </c>
      <c r="E706" s="75" t="s">
        <v>1028</v>
      </c>
    </row>
    <row r="707" spans="1:5">
      <c r="A707" s="87">
        <v>14339</v>
      </c>
      <c r="B707" s="276" t="s">
        <v>989</v>
      </c>
      <c r="C707" s="74" t="s">
        <v>991</v>
      </c>
      <c r="D707" s="74" t="s">
        <v>992</v>
      </c>
      <c r="E707" s="75" t="s">
        <v>993</v>
      </c>
    </row>
    <row r="708" spans="1:5">
      <c r="A708" s="274">
        <v>14355</v>
      </c>
      <c r="B708" s="276" t="s">
        <v>628</v>
      </c>
      <c r="C708" s="74" t="s">
        <v>629</v>
      </c>
      <c r="D708" s="74" t="s">
        <v>630</v>
      </c>
      <c r="E708" s="75" t="s">
        <v>816</v>
      </c>
    </row>
    <row r="709" spans="1:5">
      <c r="A709" s="87">
        <v>14369</v>
      </c>
      <c r="B709" s="276" t="s">
        <v>1025</v>
      </c>
      <c r="C709" s="74" t="s">
        <v>1026</v>
      </c>
      <c r="D709" s="74" t="s">
        <v>1027</v>
      </c>
      <c r="E709" s="75" t="s">
        <v>1028</v>
      </c>
    </row>
    <row r="710" spans="1:5">
      <c r="A710" s="87">
        <v>14412</v>
      </c>
      <c r="B710" s="276" t="s">
        <v>811</v>
      </c>
      <c r="C710" s="74" t="s">
        <v>812</v>
      </c>
      <c r="D710" s="74" t="s">
        <v>813</v>
      </c>
      <c r="E710" s="75" t="s">
        <v>815</v>
      </c>
    </row>
    <row r="711" spans="1:5">
      <c r="A711" s="87">
        <v>14413</v>
      </c>
      <c r="B711" s="276" t="s">
        <v>811</v>
      </c>
      <c r="C711" s="74" t="s">
        <v>812</v>
      </c>
      <c r="D711" s="74" t="s">
        <v>813</v>
      </c>
      <c r="E711" s="75" t="s">
        <v>815</v>
      </c>
    </row>
    <row r="712" spans="1:5">
      <c r="A712" s="273">
        <v>14426</v>
      </c>
      <c r="B712" s="276" t="s">
        <v>811</v>
      </c>
      <c r="C712" s="74" t="s">
        <v>812</v>
      </c>
      <c r="D712" s="74" t="s">
        <v>813</v>
      </c>
      <c r="E712" s="75" t="s">
        <v>815</v>
      </c>
    </row>
    <row r="713" spans="1:5">
      <c r="A713" s="274">
        <v>14473</v>
      </c>
      <c r="B713" s="276" t="s">
        <v>628</v>
      </c>
      <c r="C713" s="74" t="s">
        <v>629</v>
      </c>
      <c r="D713" s="74" t="s">
        <v>630</v>
      </c>
      <c r="E713" s="75" t="s">
        <v>816</v>
      </c>
    </row>
    <row r="714" spans="1:5">
      <c r="A714" s="274">
        <v>14512</v>
      </c>
      <c r="B714" s="276" t="s">
        <v>628</v>
      </c>
      <c r="C714" s="74" t="s">
        <v>629</v>
      </c>
      <c r="D714" s="74" t="s">
        <v>630</v>
      </c>
      <c r="E714" s="75" t="s">
        <v>816</v>
      </c>
    </row>
    <row r="715" spans="1:5">
      <c r="A715" s="87">
        <v>14549</v>
      </c>
      <c r="B715" s="276" t="s">
        <v>989</v>
      </c>
      <c r="C715" s="74" t="s">
        <v>991</v>
      </c>
      <c r="D715" s="74" t="s">
        <v>992</v>
      </c>
      <c r="E715" s="75" t="s">
        <v>993</v>
      </c>
    </row>
    <row r="716" spans="1:5">
      <c r="A716" s="273">
        <v>14568</v>
      </c>
      <c r="B716" s="276" t="s">
        <v>625</v>
      </c>
      <c r="C716" s="74" t="s">
        <v>626</v>
      </c>
      <c r="D716" s="74" t="s">
        <v>627</v>
      </c>
      <c r="E716" s="75" t="s">
        <v>814</v>
      </c>
    </row>
    <row r="717" spans="1:5">
      <c r="A717" s="87">
        <v>14584</v>
      </c>
      <c r="B717" s="276" t="s">
        <v>811</v>
      </c>
      <c r="C717" s="74" t="s">
        <v>812</v>
      </c>
      <c r="D717" s="74" t="s">
        <v>813</v>
      </c>
      <c r="E717" s="75" t="s">
        <v>815</v>
      </c>
    </row>
    <row r="718" spans="1:5">
      <c r="A718" s="87">
        <v>14617</v>
      </c>
      <c r="B718" s="276" t="s">
        <v>631</v>
      </c>
      <c r="C718" s="74" t="s">
        <v>632</v>
      </c>
      <c r="D718" s="74" t="s">
        <v>633</v>
      </c>
      <c r="E718" s="75" t="s">
        <v>817</v>
      </c>
    </row>
    <row r="719" spans="1:5">
      <c r="A719" s="273">
        <v>14636</v>
      </c>
      <c r="B719" s="89" t="s">
        <v>625</v>
      </c>
      <c r="C719" s="74" t="s">
        <v>626</v>
      </c>
      <c r="D719" s="74" t="s">
        <v>627</v>
      </c>
      <c r="E719" s="75" t="s">
        <v>814</v>
      </c>
    </row>
    <row r="720" spans="1:5">
      <c r="A720" s="274">
        <v>14674</v>
      </c>
      <c r="B720" s="276" t="s">
        <v>990</v>
      </c>
      <c r="C720" s="74" t="s">
        <v>994</v>
      </c>
      <c r="D720" s="74" t="s">
        <v>995</v>
      </c>
      <c r="E720" s="75" t="s">
        <v>996</v>
      </c>
    </row>
    <row r="721" spans="1:5">
      <c r="A721" s="273">
        <v>14679</v>
      </c>
      <c r="B721" s="276" t="s">
        <v>989</v>
      </c>
      <c r="C721" s="74" t="s">
        <v>991</v>
      </c>
      <c r="D721" s="74" t="s">
        <v>992</v>
      </c>
      <c r="E721" s="75" t="s">
        <v>993</v>
      </c>
    </row>
    <row r="722" spans="1:5">
      <c r="A722" s="273">
        <v>14690</v>
      </c>
      <c r="B722" s="276" t="s">
        <v>1043</v>
      </c>
      <c r="C722" s="74" t="s">
        <v>1044</v>
      </c>
      <c r="D722" s="74" t="s">
        <v>1045</v>
      </c>
      <c r="E722" s="75" t="s">
        <v>1046</v>
      </c>
    </row>
    <row r="723" spans="1:5">
      <c r="A723" s="87">
        <v>14700</v>
      </c>
      <c r="B723" s="276" t="s">
        <v>631</v>
      </c>
      <c r="C723" s="74" t="s">
        <v>632</v>
      </c>
      <c r="D723" s="74" t="s">
        <v>633</v>
      </c>
      <c r="E723" s="75" t="s">
        <v>817</v>
      </c>
    </row>
    <row r="724" spans="1:5">
      <c r="A724" s="87">
        <v>14739</v>
      </c>
      <c r="B724" s="276" t="s">
        <v>1025</v>
      </c>
      <c r="C724" s="74" t="s">
        <v>1026</v>
      </c>
      <c r="D724" s="74" t="s">
        <v>1027</v>
      </c>
      <c r="E724" s="75" t="s">
        <v>1028</v>
      </c>
    </row>
    <row r="725" spans="1:5">
      <c r="A725" s="87">
        <v>14741</v>
      </c>
      <c r="B725" s="276" t="s">
        <v>628</v>
      </c>
      <c r="C725" s="74" t="s">
        <v>629</v>
      </c>
      <c r="D725" s="74" t="s">
        <v>630</v>
      </c>
      <c r="E725" s="75" t="s">
        <v>816</v>
      </c>
    </row>
    <row r="726" spans="1:5">
      <c r="A726" s="87">
        <v>14756</v>
      </c>
      <c r="B726" s="276" t="s">
        <v>1025</v>
      </c>
      <c r="C726" s="74" t="s">
        <v>1026</v>
      </c>
      <c r="D726" s="74" t="s">
        <v>1027</v>
      </c>
      <c r="E726" s="75" t="s">
        <v>1028</v>
      </c>
    </row>
    <row r="727" spans="1:5">
      <c r="A727" s="87">
        <v>14776</v>
      </c>
      <c r="B727" s="276" t="s">
        <v>1025</v>
      </c>
      <c r="C727" s="74" t="s">
        <v>1026</v>
      </c>
      <c r="D727" s="74" t="s">
        <v>1027</v>
      </c>
      <c r="E727" s="75" t="s">
        <v>1028</v>
      </c>
    </row>
    <row r="728" spans="1:5">
      <c r="A728" s="87">
        <v>14789</v>
      </c>
      <c r="B728" s="276" t="s">
        <v>989</v>
      </c>
      <c r="C728" s="74" t="s">
        <v>991</v>
      </c>
      <c r="D728" s="74" t="s">
        <v>992</v>
      </c>
      <c r="E728" s="75" t="s">
        <v>993</v>
      </c>
    </row>
    <row r="729" spans="1:5">
      <c r="A729" s="273">
        <v>14805</v>
      </c>
      <c r="B729" s="276" t="s">
        <v>1025</v>
      </c>
      <c r="C729" s="74" t="s">
        <v>1026</v>
      </c>
      <c r="D729" s="74" t="s">
        <v>1027</v>
      </c>
      <c r="E729" s="75" t="s">
        <v>1028</v>
      </c>
    </row>
    <row r="730" spans="1:5">
      <c r="A730" s="273">
        <v>14810</v>
      </c>
      <c r="B730" s="89" t="s">
        <v>625</v>
      </c>
      <c r="C730" s="74" t="s">
        <v>626</v>
      </c>
      <c r="D730" s="74" t="s">
        <v>627</v>
      </c>
      <c r="E730" s="75" t="s">
        <v>814</v>
      </c>
    </row>
    <row r="731" spans="1:5">
      <c r="A731" s="274">
        <v>14844</v>
      </c>
      <c r="B731" s="276" t="s">
        <v>628</v>
      </c>
      <c r="C731" s="74" t="s">
        <v>629</v>
      </c>
      <c r="D731" s="74" t="s">
        <v>630</v>
      </c>
      <c r="E731" s="75" t="s">
        <v>816</v>
      </c>
    </row>
    <row r="732" spans="1:5">
      <c r="A732" s="273">
        <v>14872</v>
      </c>
      <c r="B732" s="89" t="s">
        <v>625</v>
      </c>
      <c r="C732" s="74" t="s">
        <v>626</v>
      </c>
      <c r="D732" s="74" t="s">
        <v>627</v>
      </c>
      <c r="E732" s="75" t="s">
        <v>814</v>
      </c>
    </row>
    <row r="733" spans="1:5">
      <c r="A733" s="274">
        <v>14943</v>
      </c>
      <c r="B733" s="276" t="s">
        <v>628</v>
      </c>
      <c r="C733" s="74" t="s">
        <v>629</v>
      </c>
      <c r="D733" s="74" t="s">
        <v>630</v>
      </c>
      <c r="E733" s="75" t="s">
        <v>816</v>
      </c>
    </row>
    <row r="734" spans="1:5">
      <c r="A734" s="273">
        <v>15017</v>
      </c>
      <c r="B734" s="276" t="s">
        <v>811</v>
      </c>
      <c r="C734" s="74" t="s">
        <v>812</v>
      </c>
      <c r="D734" s="74" t="s">
        <v>813</v>
      </c>
      <c r="E734" s="75" t="s">
        <v>815</v>
      </c>
    </row>
    <row r="735" spans="1:5">
      <c r="A735" s="273">
        <v>15033</v>
      </c>
      <c r="B735" s="276" t="s">
        <v>625</v>
      </c>
      <c r="C735" s="74" t="s">
        <v>626</v>
      </c>
      <c r="D735" s="74" t="s">
        <v>627</v>
      </c>
      <c r="E735" s="75" t="s">
        <v>814</v>
      </c>
    </row>
    <row r="736" spans="1:5">
      <c r="A736" s="87">
        <v>15053</v>
      </c>
      <c r="B736" s="276" t="s">
        <v>1043</v>
      </c>
      <c r="C736" s="74" t="s">
        <v>1044</v>
      </c>
      <c r="D736" s="74" t="s">
        <v>1045</v>
      </c>
      <c r="E736" s="75" t="s">
        <v>1046</v>
      </c>
    </row>
    <row r="737" spans="1:5">
      <c r="A737" s="87">
        <v>15059</v>
      </c>
      <c r="B737" s="276" t="s">
        <v>628</v>
      </c>
      <c r="C737" s="74" t="s">
        <v>629</v>
      </c>
      <c r="D737" s="74" t="s">
        <v>630</v>
      </c>
      <c r="E737" s="75" t="s">
        <v>816</v>
      </c>
    </row>
    <row r="738" spans="1:5">
      <c r="A738" s="87">
        <v>15104</v>
      </c>
      <c r="B738" s="276" t="s">
        <v>1025</v>
      </c>
      <c r="C738" s="74" t="s">
        <v>1026</v>
      </c>
      <c r="D738" s="74" t="s">
        <v>1027</v>
      </c>
      <c r="E738" s="75" t="s">
        <v>1028</v>
      </c>
    </row>
    <row r="739" spans="1:5">
      <c r="A739" s="87">
        <v>15105</v>
      </c>
      <c r="B739" s="276" t="s">
        <v>628</v>
      </c>
      <c r="C739" s="74" t="s">
        <v>629</v>
      </c>
      <c r="D739" s="74" t="s">
        <v>630</v>
      </c>
      <c r="E739" s="75" t="s">
        <v>816</v>
      </c>
    </row>
    <row r="740" spans="1:5">
      <c r="A740" s="87">
        <v>15174</v>
      </c>
      <c r="B740" s="276" t="s">
        <v>625</v>
      </c>
      <c r="C740" s="74" t="s">
        <v>626</v>
      </c>
      <c r="D740" s="74" t="s">
        <v>627</v>
      </c>
      <c r="E740" s="75" t="s">
        <v>814</v>
      </c>
    </row>
    <row r="741" spans="1:5">
      <c r="A741" s="87">
        <v>15233</v>
      </c>
      <c r="B741" s="276" t="s">
        <v>1025</v>
      </c>
      <c r="C741" s="74" t="s">
        <v>1026</v>
      </c>
      <c r="D741" s="74" t="s">
        <v>1027</v>
      </c>
      <c r="E741" s="75" t="s">
        <v>1028</v>
      </c>
    </row>
    <row r="742" spans="1:5">
      <c r="A742" s="273">
        <v>15240</v>
      </c>
      <c r="B742" s="276" t="s">
        <v>1043</v>
      </c>
      <c r="C742" s="74" t="s">
        <v>1044</v>
      </c>
      <c r="D742" s="74" t="s">
        <v>1045</v>
      </c>
      <c r="E742" s="75" t="s">
        <v>1046</v>
      </c>
    </row>
    <row r="743" spans="1:5">
      <c r="A743" s="87">
        <v>15246</v>
      </c>
      <c r="B743" s="276" t="s">
        <v>1025</v>
      </c>
      <c r="C743" s="74" t="s">
        <v>1026</v>
      </c>
      <c r="D743" s="74" t="s">
        <v>1027</v>
      </c>
      <c r="E743" s="75" t="s">
        <v>1028</v>
      </c>
    </row>
    <row r="744" spans="1:5">
      <c r="A744" s="87">
        <v>15262</v>
      </c>
      <c r="B744" s="276" t="s">
        <v>1025</v>
      </c>
      <c r="C744" s="74" t="s">
        <v>1026</v>
      </c>
      <c r="D744" s="74" t="s">
        <v>1027</v>
      </c>
      <c r="E744" s="75" t="s">
        <v>1028</v>
      </c>
    </row>
    <row r="745" spans="1:5">
      <c r="A745" s="273">
        <v>15301</v>
      </c>
      <c r="B745" s="276" t="s">
        <v>1025</v>
      </c>
      <c r="C745" s="74" t="s">
        <v>1026</v>
      </c>
      <c r="D745" s="74" t="s">
        <v>1027</v>
      </c>
      <c r="E745" s="75" t="s">
        <v>1028</v>
      </c>
    </row>
    <row r="746" spans="1:5">
      <c r="A746" s="87">
        <v>15320</v>
      </c>
      <c r="B746" s="276" t="s">
        <v>989</v>
      </c>
      <c r="C746" s="74" t="s">
        <v>991</v>
      </c>
      <c r="D746" s="74" t="s">
        <v>992</v>
      </c>
      <c r="E746" s="75" t="s">
        <v>993</v>
      </c>
    </row>
    <row r="747" spans="1:5">
      <c r="A747" s="87">
        <v>15321</v>
      </c>
      <c r="B747" s="276" t="s">
        <v>628</v>
      </c>
      <c r="C747" s="74" t="s">
        <v>629</v>
      </c>
      <c r="D747" s="74" t="s">
        <v>630</v>
      </c>
      <c r="E747" s="75" t="s">
        <v>816</v>
      </c>
    </row>
    <row r="748" spans="1:5">
      <c r="A748" s="87">
        <v>15322</v>
      </c>
      <c r="B748" s="276" t="s">
        <v>628</v>
      </c>
      <c r="C748" s="74" t="s">
        <v>629</v>
      </c>
      <c r="D748" s="74" t="s">
        <v>630</v>
      </c>
      <c r="E748" s="75" t="s">
        <v>816</v>
      </c>
    </row>
    <row r="749" spans="1:5">
      <c r="A749" s="87">
        <v>15326</v>
      </c>
      <c r="B749" s="276" t="s">
        <v>1025</v>
      </c>
      <c r="C749" s="74" t="s">
        <v>1026</v>
      </c>
      <c r="D749" s="74" t="s">
        <v>1027</v>
      </c>
      <c r="E749" s="75" t="s">
        <v>1028</v>
      </c>
    </row>
    <row r="750" spans="1:5">
      <c r="A750" s="87">
        <v>15343</v>
      </c>
      <c r="B750" s="276" t="s">
        <v>1043</v>
      </c>
      <c r="C750" s="74" t="s">
        <v>1044</v>
      </c>
      <c r="D750" s="74" t="s">
        <v>1045</v>
      </c>
      <c r="E750" s="75" t="s">
        <v>1046</v>
      </c>
    </row>
    <row r="751" spans="1:5">
      <c r="A751" s="273">
        <v>15362</v>
      </c>
      <c r="B751" s="89" t="s">
        <v>1025</v>
      </c>
      <c r="C751" s="74" t="s">
        <v>1026</v>
      </c>
      <c r="D751" s="74" t="s">
        <v>1027</v>
      </c>
      <c r="E751" s="75" t="s">
        <v>1028</v>
      </c>
    </row>
    <row r="752" spans="1:5">
      <c r="A752" s="87">
        <v>15365</v>
      </c>
      <c r="B752" s="276" t="s">
        <v>628</v>
      </c>
      <c r="C752" s="74" t="s">
        <v>629</v>
      </c>
      <c r="D752" s="74" t="s">
        <v>630</v>
      </c>
      <c r="E752" s="75" t="s">
        <v>816</v>
      </c>
    </row>
    <row r="753" spans="1:5">
      <c r="A753" s="87">
        <v>15448</v>
      </c>
      <c r="B753" s="276" t="s">
        <v>1025</v>
      </c>
      <c r="C753" s="74" t="s">
        <v>1026</v>
      </c>
      <c r="D753" s="74" t="s">
        <v>1027</v>
      </c>
      <c r="E753" s="75" t="s">
        <v>1028</v>
      </c>
    </row>
    <row r="754" spans="1:5">
      <c r="A754" s="87">
        <v>15512</v>
      </c>
      <c r="B754" s="276" t="s">
        <v>1025</v>
      </c>
      <c r="C754" s="74" t="s">
        <v>1026</v>
      </c>
      <c r="D754" s="74" t="s">
        <v>1027</v>
      </c>
      <c r="E754" s="75" t="s">
        <v>1028</v>
      </c>
    </row>
    <row r="755" spans="1:5">
      <c r="A755" s="273">
        <v>15661</v>
      </c>
      <c r="B755" s="276" t="s">
        <v>1025</v>
      </c>
      <c r="C755" s="74" t="s">
        <v>1026</v>
      </c>
      <c r="D755" s="74" t="s">
        <v>1027</v>
      </c>
      <c r="E755" s="75" t="s">
        <v>1028</v>
      </c>
    </row>
    <row r="756" spans="1:5">
      <c r="A756" s="274">
        <v>15727</v>
      </c>
      <c r="B756" s="276" t="s">
        <v>811</v>
      </c>
      <c r="C756" s="74" t="s">
        <v>812</v>
      </c>
      <c r="D756" s="74" t="s">
        <v>813</v>
      </c>
      <c r="E756" s="75" t="s">
        <v>815</v>
      </c>
    </row>
    <row r="757" spans="1:5">
      <c r="A757" s="274">
        <v>15760</v>
      </c>
      <c r="B757" s="276" t="s">
        <v>1025</v>
      </c>
      <c r="C757" s="74" t="s">
        <v>1026</v>
      </c>
      <c r="D757" s="74" t="s">
        <v>1027</v>
      </c>
      <c r="E757" s="75" t="s">
        <v>1028</v>
      </c>
    </row>
    <row r="758" spans="1:5">
      <c r="A758" s="274">
        <v>15776</v>
      </c>
      <c r="B758" s="276" t="s">
        <v>1025</v>
      </c>
      <c r="C758" s="74" t="s">
        <v>1026</v>
      </c>
      <c r="D758" s="74" t="s">
        <v>1027</v>
      </c>
      <c r="E758" s="75" t="s">
        <v>1028</v>
      </c>
    </row>
    <row r="759" spans="1:5">
      <c r="A759" s="84">
        <v>15782</v>
      </c>
      <c r="B759" s="276" t="s">
        <v>811</v>
      </c>
      <c r="C759" s="74" t="s">
        <v>812</v>
      </c>
      <c r="D759" s="74" t="s">
        <v>813</v>
      </c>
      <c r="E759" s="75" t="s">
        <v>815</v>
      </c>
    </row>
    <row r="760" spans="1:5">
      <c r="A760" s="84">
        <v>15783</v>
      </c>
      <c r="B760" s="276" t="s">
        <v>1025</v>
      </c>
      <c r="C760" s="74" t="s">
        <v>1026</v>
      </c>
      <c r="D760" s="74" t="s">
        <v>1027</v>
      </c>
      <c r="E760" s="75" t="s">
        <v>1028</v>
      </c>
    </row>
    <row r="761" spans="1:5">
      <c r="A761" s="84">
        <v>15789</v>
      </c>
      <c r="B761" s="276" t="s">
        <v>989</v>
      </c>
      <c r="C761" s="74" t="s">
        <v>991</v>
      </c>
      <c r="D761" s="74" t="s">
        <v>992</v>
      </c>
      <c r="E761" s="75" t="s">
        <v>993</v>
      </c>
    </row>
    <row r="762" spans="1:5">
      <c r="A762" s="274">
        <v>15796</v>
      </c>
      <c r="B762" s="276" t="s">
        <v>628</v>
      </c>
      <c r="C762" s="74" t="s">
        <v>629</v>
      </c>
      <c r="D762" s="74" t="s">
        <v>630</v>
      </c>
      <c r="E762" s="75" t="s">
        <v>816</v>
      </c>
    </row>
    <row r="763" spans="1:5">
      <c r="A763" s="274">
        <v>15799</v>
      </c>
      <c r="B763" s="276" t="s">
        <v>811</v>
      </c>
      <c r="C763" s="74" t="s">
        <v>812</v>
      </c>
      <c r="D763" s="74" t="s">
        <v>813</v>
      </c>
      <c r="E763" s="75" t="s">
        <v>815</v>
      </c>
    </row>
    <row r="764" spans="1:5">
      <c r="A764" s="84">
        <v>15828</v>
      </c>
      <c r="B764" s="276" t="s">
        <v>1025</v>
      </c>
      <c r="C764" s="74" t="s">
        <v>1026</v>
      </c>
      <c r="D764" s="74" t="s">
        <v>1027</v>
      </c>
      <c r="E764" s="75" t="s">
        <v>1028</v>
      </c>
    </row>
    <row r="765" spans="1:5">
      <c r="A765" s="274">
        <v>15852</v>
      </c>
      <c r="B765" s="276" t="s">
        <v>625</v>
      </c>
      <c r="C765" s="74" t="s">
        <v>626</v>
      </c>
      <c r="D765" s="74" t="s">
        <v>627</v>
      </c>
      <c r="E765" s="75" t="s">
        <v>814</v>
      </c>
    </row>
    <row r="766" spans="1:5">
      <c r="A766" s="274">
        <v>15876</v>
      </c>
      <c r="B766" s="276" t="s">
        <v>811</v>
      </c>
      <c r="C766" s="74" t="s">
        <v>812</v>
      </c>
      <c r="D766" s="74" t="s">
        <v>813</v>
      </c>
      <c r="E766" s="75" t="s">
        <v>815</v>
      </c>
    </row>
    <row r="767" spans="1:5">
      <c r="A767" s="274">
        <v>15882</v>
      </c>
      <c r="B767" s="276" t="s">
        <v>989</v>
      </c>
      <c r="C767" s="74" t="s">
        <v>991</v>
      </c>
      <c r="D767" s="74" t="s">
        <v>992</v>
      </c>
      <c r="E767" s="75" t="s">
        <v>993</v>
      </c>
    </row>
    <row r="768" spans="1:5">
      <c r="A768" s="274">
        <v>15949</v>
      </c>
      <c r="B768" s="276" t="s">
        <v>628</v>
      </c>
      <c r="C768" s="74" t="s">
        <v>629</v>
      </c>
      <c r="D768" s="74" t="s">
        <v>630</v>
      </c>
      <c r="E768" s="75" t="s">
        <v>816</v>
      </c>
    </row>
    <row r="769" spans="1:5">
      <c r="A769" s="84">
        <v>16041</v>
      </c>
      <c r="B769" s="276" t="s">
        <v>811</v>
      </c>
      <c r="C769" s="74" t="s">
        <v>812</v>
      </c>
      <c r="D769" s="74" t="s">
        <v>813</v>
      </c>
      <c r="E769" s="75" t="s">
        <v>815</v>
      </c>
    </row>
    <row r="770" spans="1:5">
      <c r="A770" s="274">
        <v>16042</v>
      </c>
      <c r="B770" s="276" t="s">
        <v>989</v>
      </c>
      <c r="C770" s="74" t="s">
        <v>991</v>
      </c>
      <c r="D770" s="74" t="s">
        <v>992</v>
      </c>
      <c r="E770" s="75" t="s">
        <v>993</v>
      </c>
    </row>
    <row r="771" spans="1:5">
      <c r="A771" s="274">
        <v>16047</v>
      </c>
      <c r="B771" s="276" t="s">
        <v>625</v>
      </c>
      <c r="C771" s="74" t="s">
        <v>626</v>
      </c>
      <c r="D771" s="74" t="s">
        <v>627</v>
      </c>
      <c r="E771" s="75" t="s">
        <v>814</v>
      </c>
    </row>
    <row r="772" spans="1:5">
      <c r="A772" s="274">
        <v>16063</v>
      </c>
      <c r="B772" s="276" t="s">
        <v>1043</v>
      </c>
      <c r="C772" s="74" t="s">
        <v>1044</v>
      </c>
      <c r="D772" s="74" t="s">
        <v>1045</v>
      </c>
      <c r="E772" s="75" t="s">
        <v>1046</v>
      </c>
    </row>
    <row r="773" spans="1:5">
      <c r="A773" s="84">
        <v>16074</v>
      </c>
      <c r="B773" s="276" t="s">
        <v>1025</v>
      </c>
      <c r="C773" s="74" t="s">
        <v>1026</v>
      </c>
      <c r="D773" s="74" t="s">
        <v>1027</v>
      </c>
      <c r="E773" s="75" t="s">
        <v>1028</v>
      </c>
    </row>
    <row r="774" spans="1:5">
      <c r="A774" s="274">
        <v>16078</v>
      </c>
      <c r="B774" s="276" t="s">
        <v>625</v>
      </c>
      <c r="C774" s="74" t="s">
        <v>626</v>
      </c>
      <c r="D774" s="74" t="s">
        <v>627</v>
      </c>
      <c r="E774" s="75" t="s">
        <v>814</v>
      </c>
    </row>
    <row r="775" spans="1:5">
      <c r="A775" s="274">
        <v>16103</v>
      </c>
      <c r="B775" s="276" t="s">
        <v>631</v>
      </c>
      <c r="C775" s="74" t="s">
        <v>632</v>
      </c>
      <c r="D775" s="74" t="s">
        <v>633</v>
      </c>
      <c r="E775" s="75" t="s">
        <v>817</v>
      </c>
    </row>
    <row r="776" spans="1:5">
      <c r="A776" s="84">
        <v>16146</v>
      </c>
      <c r="B776" s="276" t="s">
        <v>628</v>
      </c>
      <c r="C776" s="74" t="s">
        <v>629</v>
      </c>
      <c r="D776" s="74" t="s">
        <v>630</v>
      </c>
      <c r="E776" s="75" t="s">
        <v>816</v>
      </c>
    </row>
    <row r="777" spans="1:5">
      <c r="A777" s="274">
        <v>16158</v>
      </c>
      <c r="B777" s="276" t="s">
        <v>628</v>
      </c>
      <c r="C777" s="74" t="s">
        <v>629</v>
      </c>
      <c r="D777" s="74" t="s">
        <v>630</v>
      </c>
      <c r="E777" s="75" t="s">
        <v>816</v>
      </c>
    </row>
    <row r="778" spans="1:5">
      <c r="A778" s="274">
        <v>16180</v>
      </c>
      <c r="B778" s="276" t="s">
        <v>1043</v>
      </c>
      <c r="C778" s="74" t="s">
        <v>1044</v>
      </c>
      <c r="D778" s="74" t="s">
        <v>1045</v>
      </c>
      <c r="E778" s="75" t="s">
        <v>1046</v>
      </c>
    </row>
    <row r="779" spans="1:5">
      <c r="A779" s="274">
        <v>16195</v>
      </c>
      <c r="B779" s="276" t="s">
        <v>628</v>
      </c>
      <c r="C779" s="74" t="s">
        <v>629</v>
      </c>
      <c r="D779" s="74" t="s">
        <v>630</v>
      </c>
      <c r="E779" s="75" t="s">
        <v>816</v>
      </c>
    </row>
    <row r="780" spans="1:5">
      <c r="A780" s="274">
        <v>16202</v>
      </c>
      <c r="B780" s="276" t="s">
        <v>625</v>
      </c>
      <c r="C780" s="74" t="s">
        <v>626</v>
      </c>
      <c r="D780" s="74" t="s">
        <v>627</v>
      </c>
      <c r="E780" s="75" t="s">
        <v>814</v>
      </c>
    </row>
    <row r="781" spans="1:5">
      <c r="A781" s="84">
        <v>16205</v>
      </c>
      <c r="B781" s="276" t="s">
        <v>811</v>
      </c>
      <c r="C781" s="74" t="s">
        <v>812</v>
      </c>
      <c r="D781" s="74" t="s">
        <v>813</v>
      </c>
      <c r="E781" s="75" t="s">
        <v>815</v>
      </c>
    </row>
    <row r="782" spans="1:5">
      <c r="A782" s="84">
        <v>16210</v>
      </c>
      <c r="B782" s="276" t="s">
        <v>811</v>
      </c>
      <c r="C782" s="74" t="s">
        <v>812</v>
      </c>
      <c r="D782" s="74" t="s">
        <v>813</v>
      </c>
      <c r="E782" s="75" t="s">
        <v>815</v>
      </c>
    </row>
    <row r="783" spans="1:5">
      <c r="A783" s="274">
        <v>16218</v>
      </c>
      <c r="B783" s="276" t="s">
        <v>628</v>
      </c>
      <c r="C783" s="74" t="s">
        <v>629</v>
      </c>
      <c r="D783" s="74" t="s">
        <v>630</v>
      </c>
      <c r="E783" s="75" t="s">
        <v>816</v>
      </c>
    </row>
    <row r="784" spans="1:5">
      <c r="A784" s="274">
        <v>16258</v>
      </c>
      <c r="B784" s="276" t="s">
        <v>989</v>
      </c>
      <c r="C784" s="74" t="s">
        <v>991</v>
      </c>
      <c r="D784" s="74" t="s">
        <v>992</v>
      </c>
      <c r="E784" s="75" t="s">
        <v>993</v>
      </c>
    </row>
    <row r="785" spans="1:5">
      <c r="A785" s="274">
        <v>16275</v>
      </c>
      <c r="B785" s="276" t="s">
        <v>1025</v>
      </c>
      <c r="C785" s="74" t="s">
        <v>1026</v>
      </c>
      <c r="D785" s="74" t="s">
        <v>1027</v>
      </c>
      <c r="E785" s="75" t="s">
        <v>1028</v>
      </c>
    </row>
    <row r="786" spans="1:5">
      <c r="A786" s="274">
        <v>16287</v>
      </c>
      <c r="B786" s="276" t="s">
        <v>811</v>
      </c>
      <c r="C786" s="74" t="s">
        <v>812</v>
      </c>
      <c r="D786" s="74" t="s">
        <v>813</v>
      </c>
      <c r="E786" s="75" t="s">
        <v>815</v>
      </c>
    </row>
    <row r="787" spans="1:5">
      <c r="A787" s="274">
        <v>16358</v>
      </c>
      <c r="B787" s="276" t="s">
        <v>811</v>
      </c>
      <c r="C787" s="74" t="s">
        <v>812</v>
      </c>
      <c r="D787" s="74" t="s">
        <v>813</v>
      </c>
      <c r="E787" s="75" t="s">
        <v>815</v>
      </c>
    </row>
    <row r="788" spans="1:5">
      <c r="A788" s="274">
        <v>16375</v>
      </c>
      <c r="B788" s="276" t="s">
        <v>625</v>
      </c>
      <c r="C788" s="74" t="s">
        <v>626</v>
      </c>
      <c r="D788" s="74" t="s">
        <v>627</v>
      </c>
      <c r="E788" s="75" t="s">
        <v>814</v>
      </c>
    </row>
    <row r="789" spans="1:5">
      <c r="A789" s="274">
        <v>16390</v>
      </c>
      <c r="B789" s="276" t="s">
        <v>811</v>
      </c>
      <c r="C789" s="74" t="s">
        <v>812</v>
      </c>
      <c r="D789" s="74" t="s">
        <v>813</v>
      </c>
      <c r="E789" s="75" t="s">
        <v>815</v>
      </c>
    </row>
    <row r="790" spans="1:5">
      <c r="A790" s="274">
        <v>16391</v>
      </c>
      <c r="B790" s="276" t="s">
        <v>811</v>
      </c>
      <c r="C790" s="74" t="s">
        <v>812</v>
      </c>
      <c r="D790" s="74" t="s">
        <v>813</v>
      </c>
      <c r="E790" s="75" t="s">
        <v>815</v>
      </c>
    </row>
    <row r="791" spans="1:5">
      <c r="A791" s="274">
        <v>16393</v>
      </c>
      <c r="B791" s="276" t="s">
        <v>989</v>
      </c>
      <c r="C791" s="74" t="s">
        <v>991</v>
      </c>
      <c r="D791" s="74" t="s">
        <v>992</v>
      </c>
      <c r="E791" s="75" t="s">
        <v>993</v>
      </c>
    </row>
    <row r="792" spans="1:5">
      <c r="A792" s="274">
        <v>16394</v>
      </c>
      <c r="B792" s="276" t="s">
        <v>811</v>
      </c>
      <c r="C792" s="74" t="s">
        <v>812</v>
      </c>
      <c r="D792" s="74" t="s">
        <v>813</v>
      </c>
      <c r="E792" s="75" t="s">
        <v>815</v>
      </c>
    </row>
    <row r="793" spans="1:5">
      <c r="A793" s="274">
        <v>16430</v>
      </c>
      <c r="B793" s="276" t="s">
        <v>628</v>
      </c>
      <c r="C793" s="74" t="s">
        <v>629</v>
      </c>
      <c r="D793" s="74" t="s">
        <v>630</v>
      </c>
      <c r="E793" s="75" t="s">
        <v>816</v>
      </c>
    </row>
    <row r="794" spans="1:5">
      <c r="A794" s="274">
        <v>16451</v>
      </c>
      <c r="B794" s="276" t="s">
        <v>811</v>
      </c>
      <c r="C794" s="74" t="s">
        <v>812</v>
      </c>
      <c r="D794" s="74" t="s">
        <v>813</v>
      </c>
      <c r="E794" s="75" t="s">
        <v>815</v>
      </c>
    </row>
    <row r="795" spans="1:5">
      <c r="A795" s="84">
        <v>16464</v>
      </c>
      <c r="B795" s="89" t="s">
        <v>628</v>
      </c>
      <c r="C795" s="90" t="s">
        <v>629</v>
      </c>
      <c r="D795" s="90" t="s">
        <v>630</v>
      </c>
      <c r="E795" s="24" t="s">
        <v>816</v>
      </c>
    </row>
    <row r="796" spans="1:5">
      <c r="A796" s="84">
        <v>16514</v>
      </c>
      <c r="B796" s="89" t="s">
        <v>1025</v>
      </c>
      <c r="C796" s="90" t="s">
        <v>1026</v>
      </c>
      <c r="D796" s="90" t="s">
        <v>1027</v>
      </c>
      <c r="E796" s="24" t="s">
        <v>1028</v>
      </c>
    </row>
    <row r="797" spans="1:5">
      <c r="A797" s="84">
        <v>16522</v>
      </c>
      <c r="B797" s="89" t="s">
        <v>989</v>
      </c>
      <c r="C797" s="90" t="s">
        <v>991</v>
      </c>
      <c r="D797" s="90" t="s">
        <v>992</v>
      </c>
      <c r="E797" s="24" t="s">
        <v>993</v>
      </c>
    </row>
    <row r="798" spans="1:5">
      <c r="A798" s="84">
        <v>16546</v>
      </c>
      <c r="B798" s="89" t="s">
        <v>625</v>
      </c>
      <c r="C798" s="90" t="s">
        <v>626</v>
      </c>
      <c r="D798" s="90" t="s">
        <v>627</v>
      </c>
      <c r="E798" s="24" t="s">
        <v>814</v>
      </c>
    </row>
    <row r="799" spans="1:5">
      <c r="A799" s="84">
        <v>16663</v>
      </c>
      <c r="B799" s="89" t="s">
        <v>989</v>
      </c>
      <c r="C799" s="90" t="s">
        <v>991</v>
      </c>
      <c r="D799" s="90" t="s">
        <v>992</v>
      </c>
      <c r="E799" s="24" t="s">
        <v>993</v>
      </c>
    </row>
    <row r="800" spans="1:5">
      <c r="A800" s="84">
        <v>16665</v>
      </c>
      <c r="B800" s="89" t="s">
        <v>625</v>
      </c>
      <c r="C800" s="90" t="s">
        <v>626</v>
      </c>
      <c r="D800" s="90" t="s">
        <v>627</v>
      </c>
      <c r="E800" s="24" t="s">
        <v>814</v>
      </c>
    </row>
    <row r="801" spans="1:5">
      <c r="A801" s="84">
        <v>16666</v>
      </c>
      <c r="B801" s="89" t="s">
        <v>811</v>
      </c>
      <c r="C801" s="90" t="s">
        <v>812</v>
      </c>
      <c r="D801" s="90" t="s">
        <v>813</v>
      </c>
      <c r="E801" s="24" t="s">
        <v>815</v>
      </c>
    </row>
    <row r="802" spans="1:5">
      <c r="A802" s="84">
        <v>16677</v>
      </c>
      <c r="B802" s="89" t="s">
        <v>625</v>
      </c>
      <c r="C802" s="90" t="s">
        <v>626</v>
      </c>
      <c r="D802" s="90" t="s">
        <v>627</v>
      </c>
      <c r="E802" s="24" t="s">
        <v>814</v>
      </c>
    </row>
    <row r="803" spans="1:5">
      <c r="A803" s="84">
        <v>16730</v>
      </c>
      <c r="B803" s="89" t="s">
        <v>1043</v>
      </c>
      <c r="C803" s="90" t="s">
        <v>1044</v>
      </c>
      <c r="D803" s="90" t="s">
        <v>1045</v>
      </c>
      <c r="E803" s="24" t="s">
        <v>1046</v>
      </c>
    </row>
    <row r="804" spans="1:5">
      <c r="A804" s="84">
        <v>16748</v>
      </c>
      <c r="B804" s="89" t="s">
        <v>1043</v>
      </c>
      <c r="C804" s="90" t="s">
        <v>1044</v>
      </c>
      <c r="D804" s="90" t="s">
        <v>1045</v>
      </c>
      <c r="E804" s="24" t="s">
        <v>1046</v>
      </c>
    </row>
    <row r="805" spans="1:5">
      <c r="A805" s="84">
        <v>16760</v>
      </c>
      <c r="B805" s="89" t="s">
        <v>1043</v>
      </c>
      <c r="C805" s="90" t="s">
        <v>1044</v>
      </c>
      <c r="D805" s="90" t="s">
        <v>1045</v>
      </c>
      <c r="E805" s="24" t="s">
        <v>1046</v>
      </c>
    </row>
    <row r="806" spans="1:5">
      <c r="A806" s="279">
        <v>16775</v>
      </c>
      <c r="B806" s="89" t="s">
        <v>811</v>
      </c>
      <c r="C806" s="90" t="s">
        <v>812</v>
      </c>
      <c r="D806" s="90" t="s">
        <v>813</v>
      </c>
      <c r="E806" s="24" t="s">
        <v>815</v>
      </c>
    </row>
    <row r="807" spans="1:5">
      <c r="A807" s="279">
        <v>16778</v>
      </c>
      <c r="B807" s="89" t="s">
        <v>811</v>
      </c>
      <c r="C807" s="90" t="s">
        <v>812</v>
      </c>
      <c r="D807" s="90" t="s">
        <v>813</v>
      </c>
      <c r="E807" s="24" t="s">
        <v>815</v>
      </c>
    </row>
    <row r="808" spans="1:5">
      <c r="A808" s="84">
        <v>16796</v>
      </c>
      <c r="B808" s="89" t="s">
        <v>1025</v>
      </c>
      <c r="C808" s="90" t="s">
        <v>1026</v>
      </c>
      <c r="D808" s="90" t="s">
        <v>1027</v>
      </c>
      <c r="E808" s="24" t="s">
        <v>1028</v>
      </c>
    </row>
    <row r="809" spans="1:5">
      <c r="A809" s="84">
        <v>16820</v>
      </c>
      <c r="B809" s="89" t="s">
        <v>625</v>
      </c>
      <c r="C809" s="90" t="s">
        <v>626</v>
      </c>
      <c r="D809" s="90" t="s">
        <v>627</v>
      </c>
      <c r="E809" s="24" t="s">
        <v>814</v>
      </c>
    </row>
    <row r="810" spans="1:5">
      <c r="A810" s="84">
        <v>16854</v>
      </c>
      <c r="B810" s="89" t="s">
        <v>1043</v>
      </c>
      <c r="C810" s="90" t="s">
        <v>1044</v>
      </c>
      <c r="D810" s="90" t="s">
        <v>1045</v>
      </c>
      <c r="E810" s="24" t="s">
        <v>1046</v>
      </c>
    </row>
    <row r="811" spans="1:5">
      <c r="A811" s="84">
        <v>16917</v>
      </c>
      <c r="B811" s="89" t="s">
        <v>1025</v>
      </c>
      <c r="C811" s="90" t="s">
        <v>1026</v>
      </c>
      <c r="D811" s="90" t="s">
        <v>1027</v>
      </c>
      <c r="E811" s="24" t="s">
        <v>1028</v>
      </c>
    </row>
    <row r="812" spans="1:5">
      <c r="A812" s="84">
        <v>17024</v>
      </c>
      <c r="B812" s="89" t="s">
        <v>989</v>
      </c>
      <c r="C812" s="90" t="s">
        <v>991</v>
      </c>
      <c r="D812" s="90" t="s">
        <v>992</v>
      </c>
      <c r="E812" s="24" t="s">
        <v>993</v>
      </c>
    </row>
    <row r="813" spans="1:5">
      <c r="A813" s="84">
        <v>17026</v>
      </c>
      <c r="B813" s="89" t="s">
        <v>625</v>
      </c>
      <c r="C813" s="90" t="s">
        <v>626</v>
      </c>
      <c r="D813" s="90" t="s">
        <v>627</v>
      </c>
      <c r="E813" s="24" t="s">
        <v>814</v>
      </c>
    </row>
    <row r="814" spans="1:5">
      <c r="A814" s="84">
        <v>17039</v>
      </c>
      <c r="B814" s="89" t="s">
        <v>989</v>
      </c>
      <c r="C814" s="90" t="s">
        <v>991</v>
      </c>
      <c r="D814" s="90" t="s">
        <v>992</v>
      </c>
      <c r="E814" s="24" t="s">
        <v>993</v>
      </c>
    </row>
    <row r="815" spans="1:5">
      <c r="A815" s="84">
        <v>17060</v>
      </c>
      <c r="B815" s="89" t="s">
        <v>628</v>
      </c>
      <c r="C815" s="90" t="s">
        <v>629</v>
      </c>
      <c r="D815" s="90" t="s">
        <v>630</v>
      </c>
      <c r="E815" s="24" t="s">
        <v>816</v>
      </c>
    </row>
    <row r="816" spans="1:5">
      <c r="A816" s="84">
        <v>17111</v>
      </c>
      <c r="B816" s="89" t="s">
        <v>625</v>
      </c>
      <c r="C816" s="90" t="s">
        <v>626</v>
      </c>
      <c r="D816" s="90" t="s">
        <v>627</v>
      </c>
      <c r="E816" s="24" t="s">
        <v>814</v>
      </c>
    </row>
    <row r="817" spans="1:5">
      <c r="A817" s="84">
        <v>17146</v>
      </c>
      <c r="B817" s="89" t="s">
        <v>625</v>
      </c>
      <c r="C817" s="90" t="s">
        <v>626</v>
      </c>
      <c r="D817" s="90" t="s">
        <v>627</v>
      </c>
      <c r="E817" s="24" t="s">
        <v>814</v>
      </c>
    </row>
    <row r="818" spans="1:5">
      <c r="A818" s="84">
        <v>17154</v>
      </c>
      <c r="B818" s="89" t="s">
        <v>625</v>
      </c>
      <c r="C818" s="90" t="s">
        <v>626</v>
      </c>
      <c r="D818" s="90" t="s">
        <v>627</v>
      </c>
      <c r="E818" s="24" t="s">
        <v>814</v>
      </c>
    </row>
    <row r="819" spans="1:5">
      <c r="A819" s="84">
        <v>17179</v>
      </c>
      <c r="B819" s="89" t="s">
        <v>1043</v>
      </c>
      <c r="C819" s="90" t="s">
        <v>1044</v>
      </c>
      <c r="D819" s="90" t="s">
        <v>1045</v>
      </c>
      <c r="E819" s="24" t="s">
        <v>1046</v>
      </c>
    </row>
    <row r="820" spans="1:5">
      <c r="A820" s="84">
        <v>17196</v>
      </c>
      <c r="B820" s="89" t="s">
        <v>989</v>
      </c>
      <c r="C820" s="90" t="s">
        <v>991</v>
      </c>
      <c r="D820" s="90" t="s">
        <v>992</v>
      </c>
      <c r="E820" s="24" t="s">
        <v>993</v>
      </c>
    </row>
    <row r="821" spans="1:5">
      <c r="A821" s="84">
        <v>17204</v>
      </c>
      <c r="B821" s="89" t="s">
        <v>811</v>
      </c>
      <c r="C821" s="90" t="s">
        <v>812</v>
      </c>
      <c r="D821" s="90" t="s">
        <v>813</v>
      </c>
      <c r="E821" s="24" t="s">
        <v>815</v>
      </c>
    </row>
    <row r="822" spans="1:5">
      <c r="A822" s="84">
        <v>17224</v>
      </c>
      <c r="B822" s="89" t="s">
        <v>628</v>
      </c>
      <c r="C822" s="90" t="s">
        <v>629</v>
      </c>
      <c r="D822" s="90" t="s">
        <v>630</v>
      </c>
      <c r="E822" s="24" t="s">
        <v>816</v>
      </c>
    </row>
    <row r="823" spans="1:5">
      <c r="A823" s="84">
        <v>17225</v>
      </c>
      <c r="B823" s="89" t="s">
        <v>628</v>
      </c>
      <c r="C823" s="90" t="s">
        <v>629</v>
      </c>
      <c r="D823" s="90" t="s">
        <v>630</v>
      </c>
      <c r="E823" s="24" t="s">
        <v>816</v>
      </c>
    </row>
    <row r="824" spans="1:5">
      <c r="A824" s="84">
        <v>17304</v>
      </c>
      <c r="B824" s="89" t="s">
        <v>625</v>
      </c>
      <c r="C824" s="90" t="s">
        <v>626</v>
      </c>
      <c r="D824" s="90" t="s">
        <v>627</v>
      </c>
      <c r="E824" s="24" t="s">
        <v>814</v>
      </c>
    </row>
    <row r="825" spans="1:5">
      <c r="A825" s="84">
        <v>17314</v>
      </c>
      <c r="B825" s="89" t="s">
        <v>1043</v>
      </c>
      <c r="C825" s="90" t="s">
        <v>1044</v>
      </c>
      <c r="D825" s="90" t="s">
        <v>1045</v>
      </c>
      <c r="E825" s="24" t="s">
        <v>1046</v>
      </c>
    </row>
    <row r="826" spans="1:5">
      <c r="A826" s="84">
        <v>17404</v>
      </c>
      <c r="B826" s="89" t="s">
        <v>989</v>
      </c>
      <c r="C826" s="90" t="s">
        <v>991</v>
      </c>
      <c r="D826" s="90" t="s">
        <v>992</v>
      </c>
      <c r="E826" s="24" t="s">
        <v>993</v>
      </c>
    </row>
    <row r="827" spans="1:5">
      <c r="A827" s="84">
        <v>17410</v>
      </c>
      <c r="B827" s="89" t="s">
        <v>989</v>
      </c>
      <c r="C827" s="90" t="s">
        <v>991</v>
      </c>
      <c r="D827" s="90" t="s">
        <v>992</v>
      </c>
      <c r="E827" s="24" t="s">
        <v>993</v>
      </c>
    </row>
    <row r="828" spans="1:5">
      <c r="A828" s="84">
        <v>17420</v>
      </c>
      <c r="B828" s="89" t="s">
        <v>811</v>
      </c>
      <c r="C828" s="90" t="s">
        <v>812</v>
      </c>
      <c r="D828" s="90" t="s">
        <v>813</v>
      </c>
      <c r="E828" s="24" t="s">
        <v>815</v>
      </c>
    </row>
    <row r="829" spans="1:5">
      <c r="A829" s="84">
        <v>17449</v>
      </c>
      <c r="B829" s="89" t="s">
        <v>811</v>
      </c>
      <c r="C829" s="90" t="s">
        <v>812</v>
      </c>
      <c r="D829" s="90" t="s">
        <v>813</v>
      </c>
      <c r="E829" s="24" t="s">
        <v>815</v>
      </c>
    </row>
    <row r="830" spans="1:5">
      <c r="A830" s="84">
        <v>17470</v>
      </c>
      <c r="B830" s="89" t="s">
        <v>1041</v>
      </c>
      <c r="C830" s="90" t="s">
        <v>994</v>
      </c>
      <c r="D830" s="90" t="s">
        <v>995</v>
      </c>
      <c r="E830" s="24" t="s">
        <v>996</v>
      </c>
    </row>
    <row r="831" spans="1:5">
      <c r="A831" s="84">
        <v>17492</v>
      </c>
      <c r="B831" s="89" t="s">
        <v>1043</v>
      </c>
      <c r="C831" s="90" t="s">
        <v>1044</v>
      </c>
      <c r="D831" s="90" t="s">
        <v>1045</v>
      </c>
      <c r="E831" s="24" t="s">
        <v>1046</v>
      </c>
    </row>
    <row r="832" spans="1:5">
      <c r="A832" s="84">
        <v>17583</v>
      </c>
      <c r="B832" s="89" t="s">
        <v>811</v>
      </c>
      <c r="C832" s="90" t="s">
        <v>812</v>
      </c>
      <c r="D832" s="90" t="s">
        <v>813</v>
      </c>
      <c r="E832" s="24" t="s">
        <v>815</v>
      </c>
    </row>
    <row r="833" spans="1:5">
      <c r="A833" s="84">
        <v>17629</v>
      </c>
      <c r="B833" s="89" t="s">
        <v>628</v>
      </c>
      <c r="C833" s="90" t="s">
        <v>629</v>
      </c>
      <c r="D833" s="90" t="s">
        <v>630</v>
      </c>
      <c r="E833" s="24" t="s">
        <v>816</v>
      </c>
    </row>
    <row r="834" spans="1:5">
      <c r="A834" s="84">
        <v>17653</v>
      </c>
      <c r="B834" s="89" t="s">
        <v>628</v>
      </c>
      <c r="C834" s="90" t="s">
        <v>629</v>
      </c>
      <c r="D834" s="90" t="s">
        <v>630</v>
      </c>
      <c r="E834" s="24" t="s">
        <v>816</v>
      </c>
    </row>
    <row r="835" spans="1:5">
      <c r="A835" s="84">
        <v>17679</v>
      </c>
      <c r="B835" s="89" t="s">
        <v>811</v>
      </c>
      <c r="C835" s="90" t="s">
        <v>812</v>
      </c>
      <c r="D835" s="90" t="s">
        <v>813</v>
      </c>
      <c r="E835" s="24" t="s">
        <v>815</v>
      </c>
    </row>
    <row r="836" spans="1:5">
      <c r="A836" s="84">
        <v>17708</v>
      </c>
      <c r="B836" s="89" t="s">
        <v>989</v>
      </c>
      <c r="C836" s="90" t="s">
        <v>991</v>
      </c>
      <c r="D836" s="90" t="s">
        <v>992</v>
      </c>
      <c r="E836" s="24" t="s">
        <v>993</v>
      </c>
    </row>
    <row r="837" spans="1:5">
      <c r="A837" s="84">
        <v>17724</v>
      </c>
      <c r="B837" s="89" t="s">
        <v>628</v>
      </c>
      <c r="C837" s="90" t="s">
        <v>629</v>
      </c>
      <c r="D837" s="90" t="s">
        <v>630</v>
      </c>
      <c r="E837" s="24" t="s">
        <v>816</v>
      </c>
    </row>
    <row r="838" spans="1:5">
      <c r="A838" s="84">
        <v>17726</v>
      </c>
      <c r="B838" s="89" t="s">
        <v>628</v>
      </c>
      <c r="C838" s="90" t="s">
        <v>629</v>
      </c>
      <c r="D838" s="90" t="s">
        <v>630</v>
      </c>
      <c r="E838" s="24" t="s">
        <v>816</v>
      </c>
    </row>
    <row r="839" spans="1:5">
      <c r="A839" s="84">
        <v>17758</v>
      </c>
      <c r="B839" s="89" t="s">
        <v>625</v>
      </c>
      <c r="C839" s="90" t="s">
        <v>626</v>
      </c>
      <c r="D839" s="90" t="s">
        <v>627</v>
      </c>
      <c r="E839" s="24" t="s">
        <v>814</v>
      </c>
    </row>
    <row r="840" spans="1:5">
      <c r="A840" s="84">
        <v>17762</v>
      </c>
      <c r="B840" s="89" t="s">
        <v>1043</v>
      </c>
      <c r="C840" s="90" t="s">
        <v>1044</v>
      </c>
      <c r="D840" s="90" t="s">
        <v>1045</v>
      </c>
      <c r="E840" s="24" t="s">
        <v>1046</v>
      </c>
    </row>
    <row r="841" spans="1:5">
      <c r="A841" s="84">
        <v>17769</v>
      </c>
      <c r="B841" s="89" t="s">
        <v>1043</v>
      </c>
      <c r="C841" s="90" t="s">
        <v>1044</v>
      </c>
      <c r="D841" s="90" t="s">
        <v>1045</v>
      </c>
      <c r="E841" s="24" t="s">
        <v>1046</v>
      </c>
    </row>
    <row r="842" spans="1:5">
      <c r="A842" s="84">
        <v>17776</v>
      </c>
      <c r="B842" s="89" t="s">
        <v>628</v>
      </c>
      <c r="C842" s="90" t="s">
        <v>629</v>
      </c>
      <c r="D842" s="90" t="s">
        <v>630</v>
      </c>
      <c r="E842" s="24" t="s">
        <v>816</v>
      </c>
    </row>
    <row r="843" spans="1:5">
      <c r="A843" s="84">
        <v>17779</v>
      </c>
      <c r="B843" s="89" t="s">
        <v>628</v>
      </c>
      <c r="C843" s="90" t="s">
        <v>629</v>
      </c>
      <c r="D843" s="90" t="s">
        <v>630</v>
      </c>
      <c r="E843" s="24" t="s">
        <v>816</v>
      </c>
    </row>
    <row r="844" spans="1:5">
      <c r="A844" s="84">
        <v>17812</v>
      </c>
      <c r="B844" s="89" t="s">
        <v>631</v>
      </c>
      <c r="C844" s="90" t="s">
        <v>632</v>
      </c>
      <c r="D844" s="90" t="s">
        <v>633</v>
      </c>
      <c r="E844" s="24" t="s">
        <v>817</v>
      </c>
    </row>
    <row r="845" spans="1:5">
      <c r="A845" s="84">
        <v>17902</v>
      </c>
      <c r="B845" s="89" t="s">
        <v>989</v>
      </c>
      <c r="C845" s="90" t="s">
        <v>991</v>
      </c>
      <c r="D845" s="90" t="s">
        <v>992</v>
      </c>
      <c r="E845" s="24" t="s">
        <v>993</v>
      </c>
    </row>
    <row r="846" spans="1:5">
      <c r="A846" s="84">
        <v>17916</v>
      </c>
      <c r="B846" s="89" t="s">
        <v>989</v>
      </c>
      <c r="C846" s="90" t="s">
        <v>991</v>
      </c>
      <c r="D846" s="90" t="s">
        <v>992</v>
      </c>
      <c r="E846" s="24" t="s">
        <v>993</v>
      </c>
    </row>
    <row r="847" spans="1:5">
      <c r="A847" s="84">
        <v>17949</v>
      </c>
      <c r="B847" s="89" t="s">
        <v>1025</v>
      </c>
      <c r="C847" s="90" t="s">
        <v>1026</v>
      </c>
      <c r="D847" s="90" t="s">
        <v>1027</v>
      </c>
      <c r="E847" s="24" t="s">
        <v>1028</v>
      </c>
    </row>
    <row r="848" spans="1:5">
      <c r="A848" s="84">
        <v>17991</v>
      </c>
      <c r="B848" s="89" t="s">
        <v>1025</v>
      </c>
      <c r="C848" s="90" t="s">
        <v>1026</v>
      </c>
      <c r="D848" s="90" t="s">
        <v>1027</v>
      </c>
      <c r="E848" s="24" t="s">
        <v>1028</v>
      </c>
    </row>
    <row r="849" spans="1:5">
      <c r="A849" s="84">
        <v>18013</v>
      </c>
      <c r="B849" s="89" t="s">
        <v>989</v>
      </c>
      <c r="C849" s="90" t="s">
        <v>991</v>
      </c>
      <c r="D849" s="90" t="s">
        <v>992</v>
      </c>
      <c r="E849" s="24" t="s">
        <v>993</v>
      </c>
    </row>
    <row r="850" spans="1:5">
      <c r="A850" s="84">
        <v>18056</v>
      </c>
      <c r="B850" s="89" t="s">
        <v>990</v>
      </c>
      <c r="C850" s="90" t="s">
        <v>994</v>
      </c>
      <c r="D850" s="90" t="s">
        <v>995</v>
      </c>
      <c r="E850" s="24" t="s">
        <v>996</v>
      </c>
    </row>
    <row r="851" spans="1:5">
      <c r="A851" s="84">
        <v>18087</v>
      </c>
      <c r="B851" s="89" t="s">
        <v>990</v>
      </c>
      <c r="C851" s="90" t="s">
        <v>994</v>
      </c>
      <c r="D851" s="90" t="s">
        <v>995</v>
      </c>
      <c r="E851" s="24" t="s">
        <v>996</v>
      </c>
    </row>
    <row r="852" spans="1:5">
      <c r="A852" s="84">
        <v>18101</v>
      </c>
      <c r="B852" s="89" t="s">
        <v>811</v>
      </c>
      <c r="C852" s="90" t="s">
        <v>812</v>
      </c>
      <c r="D852" s="90" t="s">
        <v>813</v>
      </c>
      <c r="E852" s="24" t="s">
        <v>815</v>
      </c>
    </row>
    <row r="853" spans="1:5">
      <c r="A853" s="84">
        <v>18173</v>
      </c>
      <c r="B853" s="89" t="s">
        <v>1025</v>
      </c>
      <c r="C853" s="90" t="s">
        <v>1026</v>
      </c>
      <c r="D853" s="90" t="s">
        <v>1027</v>
      </c>
      <c r="E853" s="24" t="s">
        <v>1028</v>
      </c>
    </row>
    <row r="854" spans="1:5">
      <c r="A854" s="84">
        <v>18179</v>
      </c>
      <c r="B854" s="89" t="s">
        <v>989</v>
      </c>
      <c r="C854" s="90" t="s">
        <v>991</v>
      </c>
      <c r="D854" s="90" t="s">
        <v>992</v>
      </c>
      <c r="E854" s="24" t="s">
        <v>993</v>
      </c>
    </row>
    <row r="855" spans="1:5">
      <c r="A855" s="84">
        <v>18198</v>
      </c>
      <c r="B855" s="89" t="s">
        <v>625</v>
      </c>
      <c r="C855" s="90" t="s">
        <v>626</v>
      </c>
      <c r="D855" s="90" t="s">
        <v>627</v>
      </c>
      <c r="E855" s="24" t="s">
        <v>814</v>
      </c>
    </row>
    <row r="856" spans="1:5">
      <c r="A856" s="84">
        <v>18202</v>
      </c>
      <c r="B856" s="89" t="s">
        <v>1025</v>
      </c>
      <c r="C856" s="90" t="s">
        <v>1026</v>
      </c>
      <c r="D856" s="90" t="s">
        <v>1027</v>
      </c>
      <c r="E856" s="24" t="s">
        <v>1028</v>
      </c>
    </row>
    <row r="857" spans="1:5">
      <c r="A857" s="84">
        <v>18262</v>
      </c>
      <c r="B857" s="89" t="s">
        <v>625</v>
      </c>
      <c r="C857" s="90" t="s">
        <v>626</v>
      </c>
      <c r="D857" s="90" t="s">
        <v>627</v>
      </c>
      <c r="E857" s="24" t="s">
        <v>814</v>
      </c>
    </row>
    <row r="858" spans="1:5">
      <c r="A858" s="84">
        <v>18277</v>
      </c>
      <c r="B858" s="89" t="s">
        <v>1025</v>
      </c>
      <c r="C858" s="90" t="s">
        <v>1026</v>
      </c>
      <c r="D858" s="90" t="s">
        <v>1027</v>
      </c>
      <c r="E858" s="24" t="s">
        <v>1028</v>
      </c>
    </row>
    <row r="859" spans="1:5">
      <c r="A859" s="84">
        <v>18311</v>
      </c>
      <c r="B859" s="89" t="s">
        <v>989</v>
      </c>
      <c r="C859" s="90" t="s">
        <v>991</v>
      </c>
      <c r="D859" s="90" t="s">
        <v>992</v>
      </c>
      <c r="E859" s="24" t="s">
        <v>993</v>
      </c>
    </row>
    <row r="860" spans="1:5">
      <c r="A860" s="84">
        <v>18327</v>
      </c>
      <c r="B860" s="89" t="s">
        <v>1043</v>
      </c>
      <c r="C860" s="90" t="s">
        <v>1044</v>
      </c>
      <c r="D860" s="90" t="s">
        <v>1045</v>
      </c>
      <c r="E860" s="24" t="s">
        <v>1046</v>
      </c>
    </row>
    <row r="861" spans="1:5">
      <c r="A861" s="84">
        <v>18344</v>
      </c>
      <c r="B861" s="89" t="s">
        <v>628</v>
      </c>
      <c r="C861" s="90" t="s">
        <v>629</v>
      </c>
      <c r="D861" s="90" t="s">
        <v>630</v>
      </c>
      <c r="E861" s="24" t="s">
        <v>816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  <hyperlink ref="E859" r:id="rId132" xr:uid="{A169F6D7-D4D4-491C-9F4F-391A922526DF}"/>
    <hyperlink ref="E860" r:id="rId133" xr:uid="{6FB81100-C22E-44CD-B908-3B7E73C8245C}"/>
    <hyperlink ref="E861" r:id="rId134" xr:uid="{166EE34D-C2D9-4ADA-9560-92A36C0F40B1}"/>
  </hyperlinks>
  <printOptions horizontalCentered="1"/>
  <pageMargins left="0.5" right="0.5" top="0.81" bottom="0.49" header="0.28000000000000003" footer="0.26"/>
  <pageSetup scale="70" orientation="landscape" horizontalDpi="360" verticalDpi="360" r:id="rId135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12135</v>
      </c>
      <c r="B3" t="str">
        <f>IF(ISNA(VLOOKUP($A3,Councils!$B$6:$AE$874,3,0)),0,VLOOKUP($A3,Councils!$B$6:$AE$874,3,0))</f>
        <v>La Feria</v>
      </c>
      <c r="C3">
        <f>IF(ISNA(VLOOKUP($A3,Councils!$B$6:$AE$874,4,0)),0,VLOOKUP($A3,Councils!$B$6:$AE$874,4,0))</f>
        <v>68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88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IF(ISNA(VLOOKUP($A5,Councils!$B$6:$AE$874,3,0)),0,VLOOKUP($A5,Councils!$B$6:$AE$874,3,0))</f>
        <v>Progreso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IF(ISNA(VLOOKUP($A6,Councils!$B$6:$AE$874,3,0)),0,VLOOKUP($A6,Councils!$B$6:$AE$874,3,0))</f>
        <v>Mercedes</v>
      </c>
      <c r="C6">
        <f>IF(ISNA(VLOOKUP($A6,Councils!$B$6:$AE$874,4,0)),0,VLOOKUP($A6,Councils!$B$6:$AE$874,4,0))</f>
        <v>25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10600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22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IF(ISNA(VLOOKUP($A4,Councils!$B$6:$AE$874,3,0)),0,VLOOKUP($A4,Councils!$B$6:$AE$874,3,0))</f>
        <v>San Juan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IF(ISNA(VLOOKUP($A5,Councils!$B$6:$AE$874,3,0)),0,VLOOKUP($A5,Councils!$B$6:$AE$874,3,0))</f>
        <v>Pharr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IF(ISNA(VLOOKUP($A6,Councils!$B$6:$AE$874,3,0)),0,VLOOKUP($A6,Councils!$B$6:$AE$874,3,0))</f>
        <v>Mc Allen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IF(ISNA(VLOOKUP($A7,Councils!$B$6:$AE$874,3,0)),0,VLOOKUP($A7,Councils!$B$6:$AE$874,3,0))</f>
        <v>Mission</v>
      </c>
      <c r="C7">
        <f>IF(ISNA(VLOOKUP($A7,Councils!$B$6:$AE$874,4,0)),0,VLOOKUP($A7,Councils!$B$6:$AE$874,4,0))</f>
        <v>35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8744</v>
      </c>
      <c r="B3" t="str">
        <f>IF(ISNA(VLOOKUP($A3,Councils!$B$6:$AE$874,3,0)),0,VLOOKUP($A3,Councils!$B$6:$AE$874,3,0))</f>
        <v>Stanton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IF(ISNA(VLOOKUP($A4,Councils!$B$6:$AE$874,3,0)),0,VLOOKUP($A4,Councils!$B$6:$AE$874,3,0))</f>
        <v>Big Spring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14</v>
      </c>
      <c r="K5" s="63">
        <f>IFERROR(J5/D5,0)</f>
        <v>2.8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IF(ISNA(VLOOKUP($A6,Councils!$B$6:$AE$874,3,0)),0,VLOOKUP($A6,Councils!$B$6:$AE$874,3,0))</f>
        <v>Colorado City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IF(ISNA(VLOOKUP($A7,Councils!$B$6:$AE$874,3,0)),0,VLOOKUP($A7,Councils!$B$6:$AE$874,3,0))</f>
        <v>Midland</v>
      </c>
      <c r="C7">
        <f>IF(ISNA(VLOOKUP($A7,Councils!$B$6:$AE$874,4,0)),0,VLOOKUP($A7,Councils!$B$6:$AE$874,4,0))</f>
        <v>50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3203</v>
      </c>
      <c r="B3" t="str">
        <f>IF(ISNA(VLOOKUP($A3,Councils!$B$6:$AE$874,3,0)),0,VLOOKUP($A3,Councils!$B$6:$AE$874,3,0))</f>
        <v>Odessa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IF(ISNA(VLOOKUP($A4,Councils!$B$6:$AE$874,3,0)),0,VLOOKUP($A4,Councils!$B$6:$AE$874,3,0))</f>
        <v>Odessa</v>
      </c>
      <c r="C4">
        <f>IF(ISNA(VLOOKUP($A4,Councils!$B$6:$AE$874,4,0)),0,VLOOKUP($A4,Councils!$B$6:$AE$874,4,0))</f>
        <v>119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IF(ISNA(VLOOKUP($A5,Councils!$B$6:$AE$874,3,0)),0,VLOOKUP($A5,Councils!$B$6:$AE$874,3,0))</f>
        <v>Odessa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IF(ISNA(VLOOKUP($A6,Councils!$B$6:$AE$874,3,0)),0,VLOOKUP($A6,Councils!$B$6:$AE$874,3,0))</f>
        <v>Odessa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3071</v>
      </c>
      <c r="B3" t="str">
        <f>IF(ISNA(VLOOKUP($A3,Councils!$B$6:$AE$874,3,0)),0,VLOOKUP($A3,Councils!$B$6:$AE$874,3,0))</f>
        <v>Midland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IF(ISNA(VLOOKUP($A4,Councils!$B$6:$AE$874,3,0)),0,VLOOKUP($A4,Councils!$B$6:$AE$874,3,0))</f>
        <v>Midland</v>
      </c>
      <c r="C4">
        <f>IF(ISNA(VLOOKUP($A4,Councils!$B$6:$AE$874,4,0)),0,VLOOKUP($A4,Councils!$B$6:$AE$874,4,0))</f>
        <v>13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136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IF(ISNA(VLOOKUP($A6,Councils!$B$6:$AE$874,3,0)),0,VLOOKUP($A6,Councils!$B$6:$AE$874,3,0))</f>
        <v>Andrews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12008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123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IF(ISNA(VLOOKUP($A4,Councils!$B$6:$AE$874,3,0)),0,VLOOKUP($A4,Councils!$B$6:$AE$874,3,0))</f>
        <v>San Angelo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IF(ISNA(VLOOKUP($A5,Councils!$B$6:$AE$874,3,0)),0,VLOOKUP($A5,Councils!$B$6:$AE$874,3,0))</f>
        <v>San Angelo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IF(ISNA(VLOOKUP($A6,Councils!$B$6:$AE$874,3,0)),0,VLOOKUP($A6,Councils!$B$6:$AE$874,3,0))</f>
        <v>San Angelo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8572</v>
      </c>
      <c r="B3" t="str">
        <f>IF(ISNA(VLOOKUP($A3,Councils!$B$6:$AE$874,3,0)),0,VLOOKUP($A3,Councils!$B$6:$AE$874,3,0))</f>
        <v>Ozona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IF(ISNA(VLOOKUP($A4,Councils!$B$6:$AE$874,3,0)),0,VLOOKUP($A4,Councils!$B$6:$AE$874,3,0))</f>
        <v>Sonora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IF(ISNA(VLOOKUP($A5,Councils!$B$6:$AE$874,3,0)),0,VLOOKUP($A5,Councils!$B$6:$AE$874,3,0))</f>
        <v>Eldorado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2636</v>
      </c>
      <c r="B3" t="str">
        <f>IF(ISNA(VLOOKUP($A3,Councils!$B$6:$AE$874,3,0)),0,VLOOKUP($A3,Councils!$B$6:$AE$874,3,0))</f>
        <v>Rowena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IF(ISNA(VLOOKUP($A4,Councils!$B$6:$AE$874,3,0)),0,VLOOKUP($A4,Councils!$B$6:$AE$874,3,0))</f>
        <v>Olfen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IF(ISNA(VLOOKUP($A5,Councils!$B$6:$AE$874,3,0)),0,VLOOKUP($A5,Councils!$B$6:$AE$874,3,0))</f>
        <v>Sweetwater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IF(ISNA(VLOOKUP($A6,Councils!$B$6:$AE$874,3,0)),0,VLOOKUP($A6,Councils!$B$6:$AE$874,3,0))</f>
        <v>Miles</v>
      </c>
      <c r="C6">
        <f>IF(ISNA(VLOOKUP($A6,Councils!$B$6:$AE$874,4,0)),0,VLOOKUP($A6,Councils!$B$6:$AE$874,4,0))</f>
        <v>64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IF(ISNA(VLOOKUP($A7,Councils!$B$6:$AE$874,3,0)),0,VLOOKUP($A7,Councils!$B$6:$AE$874,3,0))</f>
        <v>Ballinger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3867</v>
      </c>
      <c r="B3" t="str">
        <f>IF(ISNA(VLOOKUP($A3,Councils!$B$6:$AE$874,3,0)),0,VLOOKUP($A3,Councils!$B$6:$AE$874,3,0))</f>
        <v>Brownwood</v>
      </c>
      <c r="C3">
        <f>IF(ISNA(VLOOKUP($A3,Councils!$B$6:$AE$874,4,0)),0,VLOOKUP($A3,Councils!$B$6:$AE$874,4,0))</f>
        <v>82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IF(ISNA(VLOOKUP($A4,Councils!$B$6:$AE$874,3,0)),0,VLOOKUP($A4,Councils!$B$6:$AE$874,3,0))</f>
        <v>Brady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2163</v>
      </c>
      <c r="B3" t="str">
        <f>IF(ISNA(VLOOKUP($A3,Councils!$B$6:$AE$874,3,0)),0,VLOOKUP($A3,Councils!$B$6:$AE$874,3,0))</f>
        <v>Abilene</v>
      </c>
      <c r="C3">
        <f>IF(ISNA(VLOOKUP($A3,Councils!$B$6:$AE$874,4,0)),0,VLOOKUP($A3,Councils!$B$6:$AE$874,4,0))</f>
        <v>168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 t="shared" ref="K3:K6" si="0"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IF(ISNA(VLOOKUP($A4,Councils!$B$6:$AE$874,3,0)),0,VLOOKUP($A4,Councils!$B$6:$AE$874,3,0))</f>
        <v>Abilene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IF(ISNA(VLOOKUP($A5,Councils!$B$6:$AE$874,3,0)),0,VLOOKUP($A5,Councils!$B$6:$AE$874,3,0))</f>
        <v>Abilene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 t="shared" si="0"/>
        <v>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IF(ISNA(VLOOKUP($A6,Councils!$B$6:$AE$874,3,0)),0,VLOOKUP($A6,Councils!$B$6:$AE$874,3,0))</f>
        <v>Abilene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 t="shared" si="0"/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3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193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89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13</v>
      </c>
      <c r="K6" s="62">
        <f>Districts!I62</f>
        <v>0</v>
      </c>
      <c r="L6" s="62">
        <f>Districts!J62</f>
        <v>13</v>
      </c>
      <c r="M6" s="61">
        <f t="shared" ref="M6:M40" si="0">IFERROR(L6/E6,0)</f>
        <v>0.8666666666666667</v>
      </c>
      <c r="N6">
        <f ca="1">IF(ISNA(VLOOKUP($Z6,'DD Mbr'!$A$2:$N$211,14,0)),0,VLOOKUP($Z6,'DD Mbr'!$A$2:$N$211,14,0))</f>
        <v>51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4</v>
      </c>
      <c r="V6" s="62">
        <f>Districts!Q62</f>
        <v>2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32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4</v>
      </c>
      <c r="G7" s="62">
        <f>Districts!F63</f>
        <v>0</v>
      </c>
      <c r="H7" s="62">
        <f>Districts!G63</f>
        <v>4</v>
      </c>
      <c r="J7" s="62">
        <f>Districts!H63</f>
        <v>20</v>
      </c>
      <c r="K7" s="62">
        <f>Districts!I63</f>
        <v>0</v>
      </c>
      <c r="L7" s="62">
        <f>Districts!J63</f>
        <v>20</v>
      </c>
      <c r="M7" s="61">
        <f t="shared" si="0"/>
        <v>1</v>
      </c>
      <c r="N7">
        <f ca="1">IF(ISNA(VLOOKUP($Z7,'DD Mbr'!$A$2:$N$211,14,0)),0,VLOOKUP($Z7,'DD Mbr'!$A$2:$N$211,14,0))</f>
        <v>43</v>
      </c>
      <c r="P7" s="62">
        <f>Districts!L63</f>
        <v>0</v>
      </c>
      <c r="Q7" s="62">
        <f>Districts!M63</f>
        <v>1</v>
      </c>
      <c r="R7" s="62">
        <f>Districts!N63</f>
        <v>1</v>
      </c>
      <c r="S7" s="62">
        <f>Districts!O63</f>
        <v>0</v>
      </c>
      <c r="U7" s="62">
        <f>Districts!P63</f>
        <v>2</v>
      </c>
      <c r="V7" s="62">
        <f>Districts!Q63</f>
        <v>5</v>
      </c>
      <c r="W7" s="62">
        <f>Districts!R63</f>
        <v>-3</v>
      </c>
      <c r="X7" s="61">
        <f t="shared" si="1"/>
        <v>0</v>
      </c>
      <c r="Y7">
        <f>IF(ISNA(VLOOKUP($Z7,'DD Ins'!$A$2:$N$217,14,0)),0,VLOOKUP($Z7,'DD Ins'!$A$2:$N$217,14,0))</f>
        <v>205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1</v>
      </c>
      <c r="G8" s="62">
        <f>Districts!F64</f>
        <v>0</v>
      </c>
      <c r="H8" s="62">
        <f>Districts!G64</f>
        <v>1</v>
      </c>
      <c r="J8" s="62">
        <f>Districts!H64</f>
        <v>11</v>
      </c>
      <c r="K8" s="62">
        <f>Districts!I64</f>
        <v>0</v>
      </c>
      <c r="L8" s="62">
        <f>Districts!J64</f>
        <v>11</v>
      </c>
      <c r="M8" s="61">
        <f t="shared" si="0"/>
        <v>0.6470588235294118</v>
      </c>
      <c r="N8">
        <f ca="1">IF(ISNA(VLOOKUP($Z8,'DD Mbr'!$A$2:$N$211,14,0)),0,VLOOKUP($Z8,'DD Mbr'!$A$2:$N$211,14,0))</f>
        <v>77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8</v>
      </c>
      <c r="V8" s="62">
        <f>Districts!Q64</f>
        <v>3</v>
      </c>
      <c r="W8" s="62">
        <f>Districts!R64</f>
        <v>5</v>
      </c>
      <c r="X8" s="61">
        <f t="shared" si="1"/>
        <v>0</v>
      </c>
      <c r="Y8">
        <f>IF(ISNA(VLOOKUP($Z8,'DD Ins'!$A$2:$N$217,14,0)),0,VLOOKUP($Z8,'DD Ins'!$A$2:$N$217,14,0))</f>
        <v>5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3</v>
      </c>
      <c r="G9" s="62">
        <f>Districts!F65</f>
        <v>0</v>
      </c>
      <c r="H9" s="62">
        <f>Districts!G65</f>
        <v>3</v>
      </c>
      <c r="J9" s="62">
        <f>Districts!H65</f>
        <v>18</v>
      </c>
      <c r="K9" s="62">
        <f>Districts!I65</f>
        <v>0</v>
      </c>
      <c r="L9" s="62">
        <f>Districts!J65</f>
        <v>18</v>
      </c>
      <c r="M9" s="61">
        <f t="shared" si="0"/>
        <v>0.62068965517241381</v>
      </c>
      <c r="N9">
        <f ca="1">IF(ISNA(VLOOKUP($Z9,'DD Mbr'!$A$2:$N$211,14,0)),0,VLOOKUP($Z9,'DD Mbr'!$A$2:$N$211,14,0))</f>
        <v>86</v>
      </c>
      <c r="P9" s="62">
        <f>Districts!L65</f>
        <v>0</v>
      </c>
      <c r="Q9" s="62">
        <f>Districts!M65</f>
        <v>2</v>
      </c>
      <c r="R9" s="62">
        <f>Districts!N65</f>
        <v>1</v>
      </c>
      <c r="S9" s="62">
        <f>Districts!O65</f>
        <v>1</v>
      </c>
      <c r="U9" s="62">
        <f>Districts!P65</f>
        <v>7</v>
      </c>
      <c r="V9" s="62">
        <f>Districts!Q65</f>
        <v>3</v>
      </c>
      <c r="W9" s="62">
        <f>Districts!R65</f>
        <v>4</v>
      </c>
      <c r="X9" s="61">
        <f t="shared" si="1"/>
        <v>0</v>
      </c>
      <c r="Y9">
        <f>IF(ISNA(VLOOKUP($Z9,'DD Ins'!$A$2:$N$217,14,0)),0,VLOOKUP($Z9,'DD Ins'!$A$2:$N$217,14,0))</f>
        <v>16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6</v>
      </c>
      <c r="K10" s="62">
        <f>Districts!I66</f>
        <v>0</v>
      </c>
      <c r="L10" s="62">
        <f>Districts!J66</f>
        <v>6</v>
      </c>
      <c r="M10" s="61">
        <f t="shared" si="0"/>
        <v>0.3</v>
      </c>
      <c r="N10">
        <f ca="1">IF(ISNA(VLOOKUP($Z10,'DD Mbr'!$A$2:$N$211,14,0)),0,VLOOKUP($Z10,'DD Mbr'!$A$2:$N$211,14,0))</f>
        <v>155</v>
      </c>
      <c r="P10" s="62">
        <f>Districts!L66</f>
        <v>0</v>
      </c>
      <c r="Q10" s="62">
        <f>Districts!M66</f>
        <v>0</v>
      </c>
      <c r="R10" s="62">
        <f>Districts!N66</f>
        <v>1</v>
      </c>
      <c r="S10" s="62">
        <f>Districts!O66</f>
        <v>-1</v>
      </c>
      <c r="U10" s="62">
        <f>Districts!P66</f>
        <v>3</v>
      </c>
      <c r="V10" s="62">
        <f>Districts!Q66</f>
        <v>1</v>
      </c>
      <c r="W10" s="62">
        <f>Districts!R66</f>
        <v>2</v>
      </c>
      <c r="X10" s="61">
        <f t="shared" si="1"/>
        <v>0</v>
      </c>
      <c r="Y10">
        <f>IF(ISNA(VLOOKUP($Z10,'DD Ins'!$A$2:$N$217,14,0)),0,VLOOKUP($Z10,'DD Ins'!$A$2:$N$217,14,0))</f>
        <v>32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3</v>
      </c>
      <c r="G11" s="62">
        <f>Districts!F67</f>
        <v>0</v>
      </c>
      <c r="H11" s="62">
        <f>Districts!G67</f>
        <v>3</v>
      </c>
      <c r="J11" s="62">
        <f>Districts!H67</f>
        <v>4</v>
      </c>
      <c r="K11" s="62">
        <f>Districts!I67</f>
        <v>0</v>
      </c>
      <c r="L11" s="62">
        <f>Districts!J67</f>
        <v>4</v>
      </c>
      <c r="M11" s="61">
        <f t="shared" si="0"/>
        <v>0.36363636363636365</v>
      </c>
      <c r="N11">
        <f ca="1">IF(ISNA(VLOOKUP($Z11,'DD Mbr'!$A$2:$N$211,14,0)),0,VLOOKUP($Z11,'DD Mbr'!$A$2:$N$211,14,0))</f>
        <v>137</v>
      </c>
      <c r="P11" s="62">
        <f>Districts!L67</f>
        <v>0</v>
      </c>
      <c r="Q11" s="62">
        <f>Districts!M67</f>
        <v>1</v>
      </c>
      <c r="R11" s="62">
        <f>Districts!N67</f>
        <v>0</v>
      </c>
      <c r="S11" s="62">
        <f>Districts!O67</f>
        <v>1</v>
      </c>
      <c r="U11" s="62">
        <f>Districts!P67</f>
        <v>2</v>
      </c>
      <c r="V11" s="62">
        <f>Districts!Q67</f>
        <v>0</v>
      </c>
      <c r="W11" s="62">
        <f>Districts!R67</f>
        <v>2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19</v>
      </c>
      <c r="G12" s="62">
        <f>Districts!F68</f>
        <v>0</v>
      </c>
      <c r="H12" s="62">
        <f>Districts!G68</f>
        <v>19</v>
      </c>
      <c r="J12" s="62">
        <f>Districts!H68</f>
        <v>38</v>
      </c>
      <c r="K12" s="62">
        <f>Districts!I68</f>
        <v>0</v>
      </c>
      <c r="L12" s="62">
        <f>Districts!J68</f>
        <v>38</v>
      </c>
      <c r="M12" s="61">
        <f t="shared" si="0"/>
        <v>1.7272727272727273</v>
      </c>
      <c r="N12">
        <f ca="1">IF(ISNA(VLOOKUP($Z12,'DD Mbr'!$A$2:$N$211,14,0)),0,VLOOKUP($Z12,'DD Mbr'!$A$2:$N$211,14,0))</f>
        <v>8</v>
      </c>
      <c r="P12" s="62">
        <f>Districts!L68</f>
        <v>0</v>
      </c>
      <c r="Q12" s="62">
        <f>Districts!M68</f>
        <v>0</v>
      </c>
      <c r="R12" s="62">
        <f>Districts!N68</f>
        <v>0</v>
      </c>
      <c r="S12" s="62">
        <f>Districts!O68</f>
        <v>0</v>
      </c>
      <c r="U12" s="62">
        <f>Districts!P68</f>
        <v>6</v>
      </c>
      <c r="V12" s="62">
        <f>Districts!Q68</f>
        <v>3</v>
      </c>
      <c r="W12" s="62">
        <f>Districts!R68</f>
        <v>3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1</v>
      </c>
      <c r="G13" s="62">
        <f>Districts!F69</f>
        <v>0</v>
      </c>
      <c r="H13" s="62">
        <f>Districts!G69</f>
        <v>1</v>
      </c>
      <c r="J13" s="62">
        <f>Districts!H69</f>
        <v>1</v>
      </c>
      <c r="K13" s="62">
        <f>Districts!I69</f>
        <v>0</v>
      </c>
      <c r="L13" s="62">
        <f>Districts!J69</f>
        <v>1</v>
      </c>
      <c r="M13" s="61">
        <f t="shared" si="0"/>
        <v>4.7619047619047616E-2</v>
      </c>
      <c r="N13">
        <f ca="1">IF(ISNA(VLOOKUP($Z13,'DD Mbr'!$A$2:$N$211,14,0)),0,VLOOKUP($Z13,'DD Mbr'!$A$2:$N$211,14,0))</f>
        <v>191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32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1</v>
      </c>
      <c r="G14" s="62">
        <f>Districts!F70</f>
        <v>0</v>
      </c>
      <c r="H14" s="62">
        <f>Districts!G70</f>
        <v>1</v>
      </c>
      <c r="J14" s="62">
        <f>Districts!H70</f>
        <v>1</v>
      </c>
      <c r="K14" s="62">
        <f>Districts!I70</f>
        <v>0</v>
      </c>
      <c r="L14" s="62">
        <f>Districts!J70</f>
        <v>1</v>
      </c>
      <c r="M14" s="61">
        <f t="shared" si="0"/>
        <v>9.0909090909090912E-2</v>
      </c>
      <c r="N14">
        <f ca="1">IF(ISNA(VLOOKUP($Z14,'DD Mbr'!$A$2:$N$211,14,0)),0,VLOOKUP($Z14,'DD Mbr'!$A$2:$N$211,14,0))</f>
        <v>178</v>
      </c>
      <c r="P14" s="62">
        <f>Districts!L70</f>
        <v>0</v>
      </c>
      <c r="Q14" s="62">
        <f>Districts!M70</f>
        <v>1</v>
      </c>
      <c r="R14" s="62">
        <f>Districts!N70</f>
        <v>0</v>
      </c>
      <c r="S14" s="62">
        <f>Districts!O70</f>
        <v>1</v>
      </c>
      <c r="U14" s="62">
        <f>Districts!P70</f>
        <v>2</v>
      </c>
      <c r="V14" s="62">
        <f>Districts!Q70</f>
        <v>1</v>
      </c>
      <c r="W14" s="62">
        <f>Districts!R70</f>
        <v>1</v>
      </c>
      <c r="X14" s="61">
        <f t="shared" si="1"/>
        <v>0</v>
      </c>
      <c r="Y14">
        <f>IF(ISNA(VLOOKUP($Z14,'DD Ins'!$A$2:$N$217,14,0)),0,VLOOKUP($Z14,'DD Ins'!$A$2:$N$217,14,0))</f>
        <v>32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0</v>
      </c>
      <c r="G15" s="62">
        <f>Districts!F71</f>
        <v>0</v>
      </c>
      <c r="H15" s="62">
        <f>Districts!G71</f>
        <v>0</v>
      </c>
      <c r="J15" s="62">
        <f>Districts!H71</f>
        <v>30</v>
      </c>
      <c r="K15" s="62">
        <f>Districts!I71</f>
        <v>0</v>
      </c>
      <c r="L15" s="62">
        <f>Districts!J71</f>
        <v>30</v>
      </c>
      <c r="M15" s="61">
        <f t="shared" si="0"/>
        <v>1.0714285714285714</v>
      </c>
      <c r="N15">
        <f ca="1">IF(ISNA(VLOOKUP($Z15,'DD Mbr'!$A$2:$N$211,14,0)),0,VLOOKUP($Z15,'DD Mbr'!$A$2:$N$211,14,0))</f>
        <v>36</v>
      </c>
      <c r="P15" s="62">
        <f>Districts!L71</f>
        <v>0</v>
      </c>
      <c r="Q15" s="62">
        <f>Districts!M71</f>
        <v>1</v>
      </c>
      <c r="R15" s="62">
        <f>Districts!N71</f>
        <v>0</v>
      </c>
      <c r="S15" s="62">
        <f>Districts!O71</f>
        <v>1</v>
      </c>
      <c r="U15" s="62">
        <f>Districts!P71</f>
        <v>4</v>
      </c>
      <c r="V15" s="62">
        <f>Districts!Q71</f>
        <v>4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89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12</v>
      </c>
      <c r="G16" s="62">
        <f>Districts!F72</f>
        <v>0</v>
      </c>
      <c r="H16" s="62">
        <f>Districts!G72</f>
        <v>12</v>
      </c>
      <c r="J16" s="62">
        <f>Districts!H72</f>
        <v>23</v>
      </c>
      <c r="K16" s="62">
        <f>Districts!I72</f>
        <v>0</v>
      </c>
      <c r="L16" s="62">
        <f>Districts!J72</f>
        <v>23</v>
      </c>
      <c r="M16" s="61">
        <f t="shared" si="0"/>
        <v>0.65714285714285714</v>
      </c>
      <c r="N16">
        <f ca="1">IF(ISNA(VLOOKUP($Z16,'DD Mbr'!$A$2:$N$211,14,0)),0,VLOOKUP($Z16,'DD Mbr'!$A$2:$N$211,14,0))</f>
        <v>82</v>
      </c>
      <c r="P16" s="62">
        <f>Districts!L72</f>
        <v>0</v>
      </c>
      <c r="Q16" s="62">
        <f>Districts!M72</f>
        <v>1</v>
      </c>
      <c r="R16" s="62">
        <f>Districts!N72</f>
        <v>1</v>
      </c>
      <c r="S16" s="62">
        <f>Districts!O72</f>
        <v>0</v>
      </c>
      <c r="U16" s="62">
        <f>Districts!P72</f>
        <v>6</v>
      </c>
      <c r="V16" s="62">
        <f>Districts!Q72</f>
        <v>6</v>
      </c>
      <c r="W16" s="62">
        <f>Districts!R72</f>
        <v>0</v>
      </c>
      <c r="X16" s="61">
        <f t="shared" si="1"/>
        <v>0</v>
      </c>
      <c r="Y16">
        <f>IF(ISNA(VLOOKUP($Z16,'DD Ins'!$A$2:$N$217,14,0)),0,VLOOKUP($Z16,'DD Ins'!$A$2:$N$217,14,0))</f>
        <v>89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184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2</v>
      </c>
      <c r="W17" s="62">
        <f>Districts!R73</f>
        <v>-1</v>
      </c>
      <c r="X17" s="61">
        <f t="shared" si="1"/>
        <v>0</v>
      </c>
      <c r="Y17">
        <f>IF(ISNA(VLOOKUP($Z17,'DD Ins'!$A$2:$N$217,14,0)),0,VLOOKUP($Z17,'DD Ins'!$A$2:$N$217,14,0))</f>
        <v>151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193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89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184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151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</v>
      </c>
      <c r="G20" s="62">
        <f>Districts!F76</f>
        <v>0</v>
      </c>
      <c r="H20" s="62">
        <f>Districts!G76</f>
        <v>1</v>
      </c>
      <c r="J20" s="62">
        <f>Districts!H76</f>
        <v>38</v>
      </c>
      <c r="K20" s="62">
        <f>Districts!I76</f>
        <v>0</v>
      </c>
      <c r="L20" s="62">
        <f>Districts!J76</f>
        <v>38</v>
      </c>
      <c r="M20" s="61">
        <f t="shared" si="0"/>
        <v>1.1176470588235294</v>
      </c>
      <c r="N20">
        <f ca="1">IF(ISNA(VLOOKUP($Z20,'DD Mbr'!$A$2:$N$211,14,0)),0,VLOOKUP($Z20,'DD Mbr'!$A$2:$N$211,14,0))</f>
        <v>32</v>
      </c>
      <c r="P20" s="62">
        <f>Districts!L76</f>
        <v>0</v>
      </c>
      <c r="Q20" s="62">
        <f>Districts!M76</f>
        <v>1</v>
      </c>
      <c r="R20" s="62">
        <f>Districts!N76</f>
        <v>1</v>
      </c>
      <c r="S20" s="62">
        <f>Districts!O76</f>
        <v>0</v>
      </c>
      <c r="U20" s="62">
        <f>Districts!P76</f>
        <v>10</v>
      </c>
      <c r="V20" s="62">
        <f>Districts!Q76</f>
        <v>6</v>
      </c>
      <c r="W20" s="62">
        <f>Districts!R76</f>
        <v>4</v>
      </c>
      <c r="X20" s="61">
        <f t="shared" si="1"/>
        <v>0</v>
      </c>
      <c r="Y20">
        <f>IF(ISNA(VLOOKUP($Z20,'DD Ins'!$A$2:$N$217,14,0)),0,VLOOKUP($Z20,'DD Ins'!$A$2:$N$217,14,0))</f>
        <v>16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3</v>
      </c>
      <c r="G21" s="62">
        <f>Districts!F77</f>
        <v>0</v>
      </c>
      <c r="H21" s="62">
        <f>Districts!G77</f>
        <v>3</v>
      </c>
      <c r="J21" s="62">
        <f>Districts!H77</f>
        <v>12</v>
      </c>
      <c r="K21" s="62">
        <f>Districts!I77</f>
        <v>0</v>
      </c>
      <c r="L21" s="62">
        <f>Districts!J77</f>
        <v>12</v>
      </c>
      <c r="M21" s="61">
        <f t="shared" si="0"/>
        <v>0.48</v>
      </c>
      <c r="N21">
        <f ca="1">IF(ISNA(VLOOKUP($Z21,'DD Mbr'!$A$2:$N$211,14,0)),0,VLOOKUP($Z21,'DD Mbr'!$A$2:$N$211,14,0))</f>
        <v>119</v>
      </c>
      <c r="P21" s="62">
        <f>Districts!L77</f>
        <v>0</v>
      </c>
      <c r="Q21" s="62">
        <f>Districts!M77</f>
        <v>0</v>
      </c>
      <c r="R21" s="62">
        <f>Districts!N77</f>
        <v>1</v>
      </c>
      <c r="S21" s="62">
        <f>Districts!O77</f>
        <v>-1</v>
      </c>
      <c r="U21" s="62">
        <f>Districts!P77</f>
        <v>2</v>
      </c>
      <c r="V21" s="62">
        <f>Districts!Q77</f>
        <v>3</v>
      </c>
      <c r="W21" s="62">
        <f>Districts!R77</f>
        <v>-1</v>
      </c>
      <c r="X21" s="61">
        <f t="shared" si="1"/>
        <v>0</v>
      </c>
      <c r="Y21">
        <f>IF(ISNA(VLOOKUP($Z21,'DD Ins'!$A$2:$N$217,14,0)),0,VLOOKUP($Z21,'DD Ins'!$A$2:$N$217,14,0))</f>
        <v>151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8</v>
      </c>
      <c r="K22" s="62">
        <f>Districts!I78</f>
        <v>0</v>
      </c>
      <c r="L22" s="62">
        <f>Districts!J78</f>
        <v>8</v>
      </c>
      <c r="M22" s="61">
        <f t="shared" si="0"/>
        <v>0.72727272727272729</v>
      </c>
      <c r="N22">
        <f ca="1">IF(ISNA(VLOOKUP($Z22,'DD Mbr'!$A$2:$N$211,14,0)),0,VLOOKUP($Z22,'DD Mbr'!$A$2:$N$211,14,0))</f>
        <v>62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1</v>
      </c>
      <c r="V22" s="62">
        <f>Districts!Q78</f>
        <v>0</v>
      </c>
      <c r="W22" s="62">
        <f>Districts!R78</f>
        <v>1</v>
      </c>
      <c r="X22" s="61">
        <f t="shared" si="1"/>
        <v>0</v>
      </c>
      <c r="Y22">
        <f>IF(ISNA(VLOOKUP($Z22,'DD Ins'!$A$2:$N$217,14,0)),0,VLOOKUP($Z22,'DD Ins'!$A$2:$N$217,14,0))</f>
        <v>32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0</v>
      </c>
      <c r="G23" s="62">
        <f>Districts!F79</f>
        <v>0</v>
      </c>
      <c r="H23" s="62">
        <f>Districts!G79</f>
        <v>0</v>
      </c>
      <c r="J23" s="62">
        <f>Districts!H79</f>
        <v>19</v>
      </c>
      <c r="K23" s="62">
        <f>Districts!I79</f>
        <v>0</v>
      </c>
      <c r="L23" s="62">
        <f>Districts!J79</f>
        <v>19</v>
      </c>
      <c r="M23" s="61">
        <f t="shared" si="0"/>
        <v>0.79166666666666663</v>
      </c>
      <c r="N23">
        <f ca="1">IF(ISNA(VLOOKUP($Z23,'DD Mbr'!$A$2:$N$211,14,0)),0,VLOOKUP($Z23,'DD Mbr'!$A$2:$N$211,14,0))</f>
        <v>67</v>
      </c>
      <c r="P23" s="62">
        <f>Districts!L79</f>
        <v>0</v>
      </c>
      <c r="Q23" s="62">
        <f>Districts!M79</f>
        <v>1</v>
      </c>
      <c r="R23" s="62">
        <f>Districts!N79</f>
        <v>0</v>
      </c>
      <c r="S23" s="62">
        <f>Districts!O79</f>
        <v>1</v>
      </c>
      <c r="U23" s="62">
        <f>Districts!P79</f>
        <v>13</v>
      </c>
      <c r="V23" s="62">
        <f>Districts!Q79</f>
        <v>5</v>
      </c>
      <c r="W23" s="62">
        <f>Districts!R79</f>
        <v>8</v>
      </c>
      <c r="X23" s="61">
        <f t="shared" si="1"/>
        <v>0</v>
      </c>
      <c r="Y23">
        <f>IF(ISNA(VLOOKUP($Z23,'DD Ins'!$A$2:$N$217,14,0)),0,VLOOKUP($Z23,'DD Ins'!$A$2:$N$217,14,0))</f>
        <v>2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3</v>
      </c>
      <c r="G24" s="62">
        <f>Districts!F80</f>
        <v>0</v>
      </c>
      <c r="H24" s="62">
        <f>Districts!G80</f>
        <v>3</v>
      </c>
      <c r="J24" s="62">
        <f>Districts!H80</f>
        <v>13</v>
      </c>
      <c r="K24" s="62">
        <f>Districts!I80</f>
        <v>0</v>
      </c>
      <c r="L24" s="62">
        <f>Districts!J80</f>
        <v>13</v>
      </c>
      <c r="M24" s="61">
        <f t="shared" si="0"/>
        <v>0.56521739130434778</v>
      </c>
      <c r="N24">
        <f ca="1">IF(ISNA(VLOOKUP($Z24,'DD Mbr'!$A$2:$N$211,14,0)),0,VLOOKUP($Z24,'DD Mbr'!$A$2:$N$211,14,0))</f>
        <v>107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6</v>
      </c>
      <c r="V24" s="62">
        <f>Districts!Q80</f>
        <v>1</v>
      </c>
      <c r="W24" s="62">
        <f>Districts!R80</f>
        <v>5</v>
      </c>
      <c r="X24" s="61">
        <f t="shared" si="1"/>
        <v>0</v>
      </c>
      <c r="Y24">
        <f>IF(ISNA(VLOOKUP($Z24,'DD Ins'!$A$2:$N$217,14,0)),0,VLOOKUP($Z24,'DD Ins'!$A$2:$N$217,14,0))</f>
        <v>5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1</v>
      </c>
      <c r="G25" s="62">
        <f>Districts!F81</f>
        <v>0</v>
      </c>
      <c r="H25" s="62">
        <f>Districts!G81</f>
        <v>1</v>
      </c>
      <c r="J25" s="62">
        <f>Districts!H81</f>
        <v>6</v>
      </c>
      <c r="K25" s="62">
        <f>Districts!I81</f>
        <v>0</v>
      </c>
      <c r="L25" s="62">
        <f>Districts!J81</f>
        <v>6</v>
      </c>
      <c r="M25" s="61">
        <f t="shared" si="0"/>
        <v>0.54545454545454541</v>
      </c>
      <c r="N25">
        <f ca="1">IF(ISNA(VLOOKUP($Z25,'DD Mbr'!$A$2:$N$211,14,0)),0,VLOOKUP($Z25,'DD Mbr'!$A$2:$N$211,14,0))</f>
        <v>111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2</v>
      </c>
      <c r="W25" s="62">
        <f>Districts!R81</f>
        <v>-1</v>
      </c>
      <c r="X25" s="61">
        <f t="shared" si="1"/>
        <v>0</v>
      </c>
      <c r="Y25">
        <f>IF(ISNA(VLOOKUP($Z25,'DD Ins'!$A$2:$N$217,14,0)),0,VLOOKUP($Z25,'DD Ins'!$A$2:$N$217,14,0))</f>
        <v>151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2</v>
      </c>
      <c r="G26" s="62">
        <f>Districts!F82</f>
        <v>0</v>
      </c>
      <c r="H26" s="62">
        <f>Districts!G82</f>
        <v>2</v>
      </c>
      <c r="J26" s="62">
        <f>Districts!H82</f>
        <v>33</v>
      </c>
      <c r="K26" s="62">
        <f>Districts!I82</f>
        <v>0</v>
      </c>
      <c r="L26" s="62">
        <f>Districts!J82</f>
        <v>33</v>
      </c>
      <c r="M26" s="61">
        <f t="shared" si="0"/>
        <v>0.89189189189189189</v>
      </c>
      <c r="N26">
        <f ca="1">IF(ISNA(VLOOKUP($Z26,'DD Mbr'!$A$2:$N$211,14,0)),0,VLOOKUP($Z26,'DD Mbr'!$A$2:$N$211,14,0))</f>
        <v>47</v>
      </c>
      <c r="P26" s="62">
        <f>Districts!L82</f>
        <v>0</v>
      </c>
      <c r="Q26" s="62">
        <f>Districts!M82</f>
        <v>0</v>
      </c>
      <c r="R26" s="62">
        <f>Districts!N82</f>
        <v>0</v>
      </c>
      <c r="S26" s="62">
        <f>Districts!O82</f>
        <v>0</v>
      </c>
      <c r="U26" s="62">
        <f>Districts!P82</f>
        <v>8</v>
      </c>
      <c r="V26" s="62">
        <f>Districts!Q82</f>
        <v>4</v>
      </c>
      <c r="W26" s="62">
        <f>Districts!R82</f>
        <v>4</v>
      </c>
      <c r="X26" s="61">
        <f t="shared" si="1"/>
        <v>0</v>
      </c>
      <c r="Y26">
        <f>IF(ISNA(VLOOKUP($Z26,'DD Ins'!$A$2:$N$217,14,0)),0,VLOOKUP($Z26,'DD Ins'!$A$2:$N$217,14,0))</f>
        <v>16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17</v>
      </c>
      <c r="K27" s="62">
        <f>Districts!I83</f>
        <v>0</v>
      </c>
      <c r="L27" s="62">
        <f>Districts!J83</f>
        <v>17</v>
      </c>
      <c r="M27" s="61">
        <f t="shared" si="0"/>
        <v>0.65384615384615385</v>
      </c>
      <c r="N27">
        <f ca="1">IF(ISNA(VLOOKUP($Z27,'DD Mbr'!$A$2:$N$211,14,0)),0,VLOOKUP($Z27,'DD Mbr'!$A$2:$N$211,14,0))</f>
        <v>81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2</v>
      </c>
      <c r="V27" s="62">
        <f>Districts!Q83</f>
        <v>2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89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0</v>
      </c>
      <c r="G28" s="62">
        <f>Districts!F84</f>
        <v>0</v>
      </c>
      <c r="H28" s="62">
        <f>Districts!G84</f>
        <v>0</v>
      </c>
      <c r="J28" s="62">
        <f>Districts!H84</f>
        <v>35</v>
      </c>
      <c r="K28" s="62">
        <f>Districts!I84</f>
        <v>0</v>
      </c>
      <c r="L28" s="62">
        <f>Districts!J84</f>
        <v>35</v>
      </c>
      <c r="M28" s="61">
        <f t="shared" si="0"/>
        <v>1.75</v>
      </c>
      <c r="N28">
        <f ca="1">IF(ISNA(VLOOKUP($Z28,'DD Mbr'!$A$2:$N$211,14,0)),0,VLOOKUP($Z28,'DD Mbr'!$A$2:$N$211,14,0))</f>
        <v>7</v>
      </c>
      <c r="P28" s="62">
        <f>Districts!L84</f>
        <v>0</v>
      </c>
      <c r="Q28" s="62">
        <f>Districts!M84</f>
        <v>1</v>
      </c>
      <c r="R28" s="62">
        <f>Districts!N84</f>
        <v>0</v>
      </c>
      <c r="S28" s="62">
        <f>Districts!O84</f>
        <v>1</v>
      </c>
      <c r="U28" s="62">
        <f>Districts!P84</f>
        <v>8</v>
      </c>
      <c r="V28" s="62">
        <f>Districts!Q84</f>
        <v>3</v>
      </c>
      <c r="W28" s="62">
        <f>Districts!R84</f>
        <v>5</v>
      </c>
      <c r="X28" s="61">
        <f t="shared" si="1"/>
        <v>0</v>
      </c>
      <c r="Y28">
        <f>IF(ISNA(VLOOKUP($Z28,'DD Ins'!$A$2:$N$217,14,0)),0,VLOOKUP($Z28,'DD Ins'!$A$2:$N$217,14,0))</f>
        <v>5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4</v>
      </c>
      <c r="G29" s="62">
        <f>Districts!F85</f>
        <v>0</v>
      </c>
      <c r="H29" s="62">
        <f>Districts!G85</f>
        <v>4</v>
      </c>
      <c r="J29" s="62">
        <f>Districts!H85</f>
        <v>8</v>
      </c>
      <c r="K29" s="62">
        <f>Districts!I85</f>
        <v>0</v>
      </c>
      <c r="L29" s="62">
        <f>Districts!J85</f>
        <v>8</v>
      </c>
      <c r="M29" s="61">
        <f t="shared" si="0"/>
        <v>0.34782608695652173</v>
      </c>
      <c r="N29">
        <f ca="1">IF(ISNA(VLOOKUP($Z29,'DD Mbr'!$A$2:$N$211,14,0)),0,VLOOKUP($Z29,'DD Mbr'!$A$2:$N$211,14,0))</f>
        <v>143</v>
      </c>
      <c r="P29" s="62">
        <f>Districts!L85</f>
        <v>0</v>
      </c>
      <c r="Q29" s="62">
        <f>Districts!M85</f>
        <v>1</v>
      </c>
      <c r="R29" s="62">
        <f>Districts!N85</f>
        <v>0</v>
      </c>
      <c r="S29" s="62">
        <f>Districts!O85</f>
        <v>1</v>
      </c>
      <c r="U29" s="62">
        <f>Districts!P85</f>
        <v>2</v>
      </c>
      <c r="V29" s="62">
        <f>Districts!Q85</f>
        <v>0</v>
      </c>
      <c r="W29" s="62">
        <f>Districts!R85</f>
        <v>2</v>
      </c>
      <c r="X29" s="61">
        <f t="shared" si="1"/>
        <v>0</v>
      </c>
      <c r="Y29">
        <f>IF(ISNA(VLOOKUP($Z29,'DD Ins'!$A$2:$N$217,14,0)),0,VLOOKUP($Z29,'DD Ins'!$A$2:$N$217,14,0))</f>
        <v>32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193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89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1</v>
      </c>
      <c r="G31" s="62">
        <f>Districts!F87</f>
        <v>0</v>
      </c>
      <c r="H31" s="62">
        <f>Districts!G87</f>
        <v>1</v>
      </c>
      <c r="J31" s="62">
        <f>Districts!H87</f>
        <v>18</v>
      </c>
      <c r="K31" s="62">
        <f>Districts!I87</f>
        <v>0</v>
      </c>
      <c r="L31" s="62">
        <f>Districts!J87</f>
        <v>18</v>
      </c>
      <c r="M31" s="61">
        <f t="shared" si="0"/>
        <v>0.6</v>
      </c>
      <c r="N31">
        <f ca="1">IF(ISNA(VLOOKUP($Z31,'DD Mbr'!$A$2:$N$211,14,0)),0,VLOOKUP($Z31,'DD Mbr'!$A$2:$N$211,14,0))</f>
        <v>92</v>
      </c>
      <c r="P31" s="62">
        <f>Districts!L87</f>
        <v>0</v>
      </c>
      <c r="Q31" s="62">
        <f>Districts!M87</f>
        <v>0</v>
      </c>
      <c r="R31" s="62">
        <f>Districts!N87</f>
        <v>3</v>
      </c>
      <c r="S31" s="62">
        <f>Districts!O87</f>
        <v>-3</v>
      </c>
      <c r="U31" s="62">
        <f>Districts!P87</f>
        <v>5</v>
      </c>
      <c r="V31" s="62">
        <f>Districts!Q87</f>
        <v>5</v>
      </c>
      <c r="W31" s="62">
        <f>Districts!R87</f>
        <v>0</v>
      </c>
      <c r="X31" s="61">
        <f t="shared" si="1"/>
        <v>0</v>
      </c>
      <c r="Y31">
        <f>IF(ISNA(VLOOKUP($Z31,'DD Ins'!$A$2:$N$217,14,0)),0,VLOOKUP($Z31,'DD Ins'!$A$2:$N$217,14,0))</f>
        <v>89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193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89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7</v>
      </c>
      <c r="G33" s="62">
        <f>Districts!F89</f>
        <v>0</v>
      </c>
      <c r="H33" s="62">
        <f>Districts!G89</f>
        <v>7</v>
      </c>
      <c r="J33" s="62">
        <f>Districts!H89</f>
        <v>36</v>
      </c>
      <c r="K33" s="62">
        <f>Districts!I89</f>
        <v>0</v>
      </c>
      <c r="L33" s="62">
        <f>Districts!J89</f>
        <v>36</v>
      </c>
      <c r="M33" s="61">
        <f t="shared" si="0"/>
        <v>1.2857142857142858</v>
      </c>
      <c r="N33">
        <f ca="1">IF(ISNA(VLOOKUP($Z33,'DD Mbr'!$A$2:$N$211,14,0)),0,VLOOKUP($Z33,'DD Mbr'!$A$2:$N$211,14,0))</f>
        <v>18</v>
      </c>
      <c r="P33" s="62">
        <f>Districts!L89</f>
        <v>0</v>
      </c>
      <c r="Q33" s="62">
        <f>Districts!M89</f>
        <v>5</v>
      </c>
      <c r="R33" s="62">
        <f>Districts!N89</f>
        <v>1</v>
      </c>
      <c r="S33" s="62">
        <f>Districts!O89</f>
        <v>4</v>
      </c>
      <c r="U33" s="62">
        <f>Districts!P89</f>
        <v>14</v>
      </c>
      <c r="V33" s="62">
        <f>Districts!Q89</f>
        <v>5</v>
      </c>
      <c r="W33" s="62">
        <f>Districts!R89</f>
        <v>9</v>
      </c>
      <c r="X33" s="61">
        <f t="shared" si="1"/>
        <v>0</v>
      </c>
      <c r="Y33">
        <f>IF(ISNA(VLOOKUP($Z33,'DD Ins'!$A$2:$N$217,14,0)),0,VLOOKUP($Z33,'DD Ins'!$A$2:$N$217,14,0))</f>
        <v>2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7</v>
      </c>
      <c r="G34" s="62">
        <f>Districts!F90</f>
        <v>0</v>
      </c>
      <c r="H34" s="62">
        <f>Districts!G90</f>
        <v>7</v>
      </c>
      <c r="J34" s="62">
        <f>Districts!H90</f>
        <v>65</v>
      </c>
      <c r="K34" s="62">
        <f>Districts!I90</f>
        <v>0</v>
      </c>
      <c r="L34" s="62">
        <f>Districts!J90</f>
        <v>65</v>
      </c>
      <c r="M34" s="61">
        <f t="shared" si="0"/>
        <v>1.911764705882353</v>
      </c>
      <c r="N34">
        <f ca="1">IF(ISNA(VLOOKUP($Z34,'DD Mbr'!$A$2:$N$211,14,0)),0,VLOOKUP($Z34,'DD Mbr'!$A$2:$N$211,14,0))</f>
        <v>6</v>
      </c>
      <c r="P34" s="62">
        <f>Districts!L90</f>
        <v>0</v>
      </c>
      <c r="Q34" s="62">
        <f>Districts!M90</f>
        <v>0</v>
      </c>
      <c r="R34" s="62">
        <f>Districts!N90</f>
        <v>0</v>
      </c>
      <c r="S34" s="62">
        <f>Districts!O90</f>
        <v>0</v>
      </c>
      <c r="U34" s="62">
        <f>Districts!P90</f>
        <v>11</v>
      </c>
      <c r="V34" s="62">
        <f>Districts!Q90</f>
        <v>2</v>
      </c>
      <c r="W34" s="62">
        <f>Districts!R90</f>
        <v>9</v>
      </c>
      <c r="X34" s="61">
        <f t="shared" si="1"/>
        <v>0</v>
      </c>
      <c r="Y34">
        <f>IF(ISNA(VLOOKUP($Z34,'DD Ins'!$A$2:$N$217,14,0)),0,VLOOKUP($Z34,'DD Ins'!$A$2:$N$217,14,0))</f>
        <v>23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4</v>
      </c>
      <c r="G35" s="62">
        <f>Districts!F91</f>
        <v>0</v>
      </c>
      <c r="H35" s="62">
        <f>Districts!G91</f>
        <v>4</v>
      </c>
      <c r="J35" s="62">
        <f>Districts!H91</f>
        <v>12</v>
      </c>
      <c r="K35" s="62">
        <f>Districts!I91</f>
        <v>0</v>
      </c>
      <c r="L35" s="62">
        <f>Districts!J91</f>
        <v>12</v>
      </c>
      <c r="M35" s="61">
        <f t="shared" si="0"/>
        <v>0.8571428571428571</v>
      </c>
      <c r="N35">
        <f ca="1">IF(ISNA(VLOOKUP($Z35,'DD Mbr'!$A$2:$N$211,14,0)),0,VLOOKUP($Z35,'DD Mbr'!$A$2:$N$211,14,0))</f>
        <v>58</v>
      </c>
      <c r="P35" s="62">
        <f>Districts!L91</f>
        <v>0</v>
      </c>
      <c r="Q35" s="62">
        <f>Districts!M91</f>
        <v>1</v>
      </c>
      <c r="R35" s="62">
        <f>Districts!N91</f>
        <v>0</v>
      </c>
      <c r="S35" s="62">
        <f>Districts!O91</f>
        <v>1</v>
      </c>
      <c r="U35" s="62">
        <f>Districts!P91</f>
        <v>2</v>
      </c>
      <c r="V35" s="62">
        <f>Districts!Q91</f>
        <v>1</v>
      </c>
      <c r="W35" s="62">
        <f>Districts!R91</f>
        <v>1</v>
      </c>
      <c r="X35" s="61">
        <f t="shared" si="1"/>
        <v>0</v>
      </c>
      <c r="Y35">
        <f>IF(ISNA(VLOOKUP($Z35,'DD Ins'!$A$2:$N$217,14,0)),0,VLOOKUP($Z35,'DD Ins'!$A$2:$N$217,14,0))</f>
        <v>32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3</v>
      </c>
      <c r="G36" s="62">
        <f>Districts!F92</f>
        <v>0</v>
      </c>
      <c r="H36" s="62">
        <f>Districts!G92</f>
        <v>3</v>
      </c>
      <c r="J36" s="62">
        <f>Districts!H92</f>
        <v>13</v>
      </c>
      <c r="K36" s="62">
        <f>Districts!I92</f>
        <v>0</v>
      </c>
      <c r="L36" s="62">
        <f>Districts!J92</f>
        <v>13</v>
      </c>
      <c r="M36" s="61">
        <f t="shared" si="0"/>
        <v>0.8666666666666667</v>
      </c>
      <c r="N36">
        <f ca="1">IF(ISNA(VLOOKUP($Z36,'DD Mbr'!$A$2:$N$211,14,0)),0,VLOOKUP($Z36,'DD Mbr'!$A$2:$N$211,14,0))</f>
        <v>51</v>
      </c>
      <c r="P36" s="62">
        <f>Districts!L92</f>
        <v>0</v>
      </c>
      <c r="Q36" s="62">
        <f>Districts!M92</f>
        <v>1</v>
      </c>
      <c r="R36" s="62">
        <f>Districts!N92</f>
        <v>0</v>
      </c>
      <c r="S36" s="62">
        <f>Districts!O92</f>
        <v>1</v>
      </c>
      <c r="U36" s="62">
        <f>Districts!P92</f>
        <v>4</v>
      </c>
      <c r="V36" s="62">
        <f>Districts!Q92</f>
        <v>6</v>
      </c>
      <c r="W36" s="62">
        <f>Districts!R92</f>
        <v>-2</v>
      </c>
      <c r="X36" s="61">
        <f t="shared" si="1"/>
        <v>0</v>
      </c>
      <c r="Y36">
        <f>IF(ISNA(VLOOKUP($Z36,'DD Ins'!$A$2:$N$217,14,0)),0,VLOOKUP($Z36,'DD Ins'!$A$2:$N$217,14,0))</f>
        <v>151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1</v>
      </c>
      <c r="G37" s="62">
        <f>Districts!F93</f>
        <v>0</v>
      </c>
      <c r="H37" s="62">
        <f>Districts!G93</f>
        <v>1</v>
      </c>
      <c r="J37" s="62">
        <f>Districts!H93</f>
        <v>18</v>
      </c>
      <c r="K37" s="62">
        <f>Districts!I93</f>
        <v>0</v>
      </c>
      <c r="L37" s="62">
        <f>Districts!J93</f>
        <v>18</v>
      </c>
      <c r="M37" s="61">
        <f t="shared" si="0"/>
        <v>0.6</v>
      </c>
      <c r="N37">
        <f ca="1">IF(ISNA(VLOOKUP($Z37,'DD Mbr'!$A$2:$N$211,14,0)),0,VLOOKUP($Z37,'DD Mbr'!$A$2:$N$211,14,0))</f>
        <v>92</v>
      </c>
      <c r="P37" s="62">
        <f>Districts!L93</f>
        <v>0</v>
      </c>
      <c r="Q37" s="62">
        <f>Districts!M93</f>
        <v>1</v>
      </c>
      <c r="R37" s="62">
        <f>Districts!N93</f>
        <v>1</v>
      </c>
      <c r="S37" s="62">
        <f>Districts!O93</f>
        <v>0</v>
      </c>
      <c r="U37" s="62">
        <f>Districts!P93</f>
        <v>9</v>
      </c>
      <c r="V37" s="62">
        <f>Districts!Q93</f>
        <v>5</v>
      </c>
      <c r="W37" s="62">
        <f>Districts!R93</f>
        <v>4</v>
      </c>
      <c r="X37" s="61">
        <f t="shared" si="1"/>
        <v>0</v>
      </c>
      <c r="Y37">
        <f>IF(ISNA(VLOOKUP($Z37,'DD Ins'!$A$2:$N$217,14,0)),0,VLOOKUP($Z37,'DD Ins'!$A$2:$N$217,14,0))</f>
        <v>32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193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89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193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89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6</v>
      </c>
      <c r="G40" s="62">
        <f>Districts!F96</f>
        <v>0</v>
      </c>
      <c r="H40" s="62">
        <f>Districts!G96</f>
        <v>6</v>
      </c>
      <c r="J40" s="62">
        <f>Districts!H96</f>
        <v>9</v>
      </c>
      <c r="K40" s="62">
        <f>Districts!I96</f>
        <v>0</v>
      </c>
      <c r="L40" s="62">
        <f>Districts!J96</f>
        <v>9</v>
      </c>
      <c r="M40" s="61">
        <f t="shared" si="0"/>
        <v>0.5</v>
      </c>
      <c r="N40">
        <f ca="1">IF(ISNA(VLOOKUP($Z40,'DD Mbr'!$A$2:$N$211,14,0)),0,VLOOKUP($Z40,'DD Mbr'!$A$2:$N$211,14,0))</f>
        <v>116</v>
      </c>
      <c r="P40" s="62">
        <f>Districts!L96</f>
        <v>0</v>
      </c>
      <c r="Q40" s="62">
        <f>Districts!M96</f>
        <v>1</v>
      </c>
      <c r="R40" s="62">
        <f>Districts!N96</f>
        <v>0</v>
      </c>
      <c r="S40" s="62">
        <f>Districts!O96</f>
        <v>1</v>
      </c>
      <c r="U40" s="62">
        <f>Districts!P96</f>
        <v>1</v>
      </c>
      <c r="V40" s="62">
        <f>Districts!Q96</f>
        <v>2</v>
      </c>
      <c r="W40" s="62">
        <f>Districts!R96</f>
        <v>-1</v>
      </c>
      <c r="X40" s="61">
        <f t="shared" si="1"/>
        <v>0</v>
      </c>
      <c r="Y40">
        <f>IF(ISNA(VLOOKUP($Z40,'DD Ins'!$A$2:$N$217,14,0)),0,VLOOKUP($Z40,'DD Ins'!$A$2:$N$217,14,0))</f>
        <v>151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1</v>
      </c>
      <c r="G41" s="62">
        <f>Districts!F97</f>
        <v>0</v>
      </c>
      <c r="H41" s="62">
        <f>Districts!G97</f>
        <v>1</v>
      </c>
      <c r="J41" s="62">
        <f>Districts!H97</f>
        <v>9</v>
      </c>
      <c r="K41" s="62">
        <f>Districts!I97</f>
        <v>0</v>
      </c>
      <c r="L41" s="62">
        <f>Districts!J97</f>
        <v>9</v>
      </c>
      <c r="M41" s="61">
        <f t="shared" ref="M41:M43" si="4">IFERROR(L41/E41,0)</f>
        <v>0.47368421052631576</v>
      </c>
      <c r="N41">
        <f ca="1">IF(ISNA(VLOOKUP($Z41,'DD Mbr'!$A$2:$N$211,14,0)),0,VLOOKUP($Z41,'DD Mbr'!$A$2:$N$211,14,0))</f>
        <v>103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89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1</v>
      </c>
      <c r="G42" s="62">
        <f>Districts!F98</f>
        <v>0</v>
      </c>
      <c r="H42" s="62">
        <f>Districts!G98</f>
        <v>1</v>
      </c>
      <c r="J42" s="62">
        <f>Districts!H98</f>
        <v>25</v>
      </c>
      <c r="K42" s="62">
        <f>Districts!I98</f>
        <v>0</v>
      </c>
      <c r="L42" s="62">
        <f>Districts!J98</f>
        <v>25</v>
      </c>
      <c r="M42" s="61">
        <f t="shared" si="4"/>
        <v>1.25</v>
      </c>
      <c r="N42">
        <f ca="1">IF(ISNA(VLOOKUP($Z42,'DD Mbr'!$A$2:$N$211,14,0)),0,VLOOKUP($Z42,'DD Mbr'!$A$2:$N$211,14,0))</f>
        <v>17</v>
      </c>
      <c r="P42" s="62">
        <f>Districts!L98</f>
        <v>0</v>
      </c>
      <c r="Q42" s="62">
        <f>Districts!M98</f>
        <v>0</v>
      </c>
      <c r="R42" s="62">
        <f>Districts!N98</f>
        <v>0</v>
      </c>
      <c r="S42" s="62">
        <f>Districts!O98</f>
        <v>0</v>
      </c>
      <c r="U42" s="62">
        <f>Districts!P98</f>
        <v>8</v>
      </c>
      <c r="V42" s="62">
        <f>Districts!Q98</f>
        <v>2</v>
      </c>
      <c r="W42" s="62">
        <f>Districts!R98</f>
        <v>6</v>
      </c>
      <c r="X42" s="61">
        <f t="shared" si="5"/>
        <v>0</v>
      </c>
      <c r="Y42">
        <f>IF(ISNA(VLOOKUP($Z42,'DD Ins'!$A$2:$N$217,14,0)),0,VLOOKUP($Z42,'DD Ins'!$A$2:$N$217,14,0))</f>
        <v>5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1</v>
      </c>
      <c r="K43" s="62">
        <f>Districts!I99</f>
        <v>0</v>
      </c>
      <c r="L43" s="62">
        <f>Districts!J99</f>
        <v>1</v>
      </c>
      <c r="M43" s="61">
        <f t="shared" si="4"/>
        <v>7.1428571428571425E-2</v>
      </c>
      <c r="N43">
        <f ca="1">IF(ISNA(VLOOKUP($Z43,'DD Mbr'!$A$2:$N$211,14,0)),0,VLOOKUP($Z43,'DD Mbr'!$A$2:$N$211,14,0))</f>
        <v>184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2</v>
      </c>
      <c r="W43" s="62">
        <f>Districts!R99</f>
        <v>-2</v>
      </c>
      <c r="X43" s="61">
        <f t="shared" si="5"/>
        <v>0</v>
      </c>
      <c r="Y43">
        <f>IF(ISNA(VLOOKUP($Z43,'DD Ins'!$A$2:$N$217,14,0)),0,VLOOKUP($Z43,'DD Ins'!$A$2:$N$217,14,0))</f>
        <v>151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2136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145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0.625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IF(ISNA(VLOOKUP($A4,Councils!$B$6:$AE$874,3,0)),0,VLOOKUP($A4,Councils!$B$6:$AE$874,3,0))</f>
        <v>Wall</v>
      </c>
      <c r="C4">
        <f>IF(ISNA(VLOOKUP($A4,Councils!$B$6:$AE$874,4,0)),0,VLOOKUP($A4,Councils!$B$6:$AE$874,4,0))</f>
        <v>249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0.35714285714285715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IF(ISNA(VLOOKUP($A5,Councils!$B$6:$AE$874,3,0)),0,VLOOKUP($A5,Councils!$B$6:$AE$874,3,0))</f>
        <v>St Lawrence</v>
      </c>
      <c r="C5">
        <f>IF(ISNA(VLOOKUP($A5,Councils!$B$6:$AE$874,4,0)),0,VLOOKUP($A5,Councils!$B$6:$AE$874,4,0))</f>
        <v>119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0.7142857142857143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9674</v>
      </c>
      <c r="B3" t="str">
        <f>IF(ISNA(VLOOKUP($A3,Councils!$B$6:$AE$874,3,0)),0,VLOOKUP($A3,Councils!$B$6:$AE$874,3,0))</f>
        <v>Fort Stockton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IF(ISNA(VLOOKUP($A4,Councils!$B$6:$AE$874,3,0)),0,VLOOKUP($A4,Councils!$B$6:$AE$874,3,0))</f>
        <v>Crane</v>
      </c>
      <c r="C4">
        <f>IF(ISNA(VLOOKUP($A4,Councils!$B$6:$AE$874,4,0)),0,VLOOKUP($A4,Councils!$B$6:$AE$874,4,0))</f>
        <v>30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2543</v>
      </c>
      <c r="B3" t="str">
        <f>IF(ISNA(VLOOKUP($A3,Councils!$B$6:$AE$874,3,0)),0,VLOOKUP($A3,Councils!$B$6:$AE$874,3,0))</f>
        <v>Eagle Pass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IF(ISNA(VLOOKUP($A4,Councils!$B$6:$AE$874,3,0)),0,VLOOKUP($A4,Councils!$B$6:$AE$874,3,0))</f>
        <v>Eagle Pass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IF(ISNA(VLOOKUP($A5,Councils!$B$6:$AE$874,3,0)),0,VLOOKUP($A5,Councils!$B$6:$AE$874,3,0))</f>
        <v>La Pryor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IF(ISNA(VLOOKUP($A6,Councils!$B$6:$AE$874,3,0)),0,VLOOKUP($A6,Councils!$B$6:$AE$874,3,0))</f>
        <v>Batesville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9626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10</v>
      </c>
      <c r="H3">
        <f>IF(ISNA(VLOOKUP($A3,Councils!$B$6:$AE$874,9,0)),0,VLOOKUP($A3,Councils!$B$6:$AE$874,9,0))</f>
        <v>21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21</v>
      </c>
      <c r="K3" s="63">
        <f>IFERROR(J3/D3,0)</f>
        <v>4.2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2304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10939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2.2000000000000002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8142</v>
      </c>
      <c r="B3" t="str">
        <f>IF(ISNA(VLOOKUP($A3,Councils!$B$6:$AE$874,3,0)),0,VLOOKUP($A3,Councils!$B$6:$AE$874,3,0))</f>
        <v>Carrizo Springs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IF(ISNA(VLOOKUP($A4,Councils!$B$6:$AE$874,3,0)),0,VLOOKUP($A4,Councils!$B$6:$AE$874,3,0))</f>
        <v>Asherton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IF(ISNA(VLOOKUP($A5,Councils!$B$6:$AE$874,3,0)),0,VLOOKUP($A5,Councils!$B$6:$AE$874,3,0))</f>
        <v>Crystal City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IF(ISNA(VLOOKUP($A6,Councils!$B$6:$AE$874,3,0)),0,VLOOKUP($A6,Councils!$B$6:$AE$874,3,0))</f>
        <v>Cotulla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10413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7692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2810</v>
      </c>
      <c r="B3" t="str">
        <f>IF(ISNA(VLOOKUP($A3,Councils!$B$6:$AE$874,3,0)),0,VLOOKUP($A3,Councils!$B$6:$AE$874,3,0))</f>
        <v>Hebbronville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IF(ISNA(VLOOKUP($A4,Councils!$B$6:$AE$874,3,0)),0,VLOOKUP($A4,Councils!$B$6:$AE$874,3,0))</f>
        <v>Zapata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15</v>
      </c>
      <c r="K4" s="63">
        <f>IFERROR(J4/D4,0)</f>
        <v>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>
      <selection activeCell="B9" sqref="B9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193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89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4</v>
      </c>
      <c r="K6" s="62">
        <f>Districts!I32</f>
        <v>0</v>
      </c>
      <c r="L6" s="62">
        <f>Districts!J32</f>
        <v>4</v>
      </c>
      <c r="M6" s="61">
        <f t="shared" ref="M6:M34" si="3">IFERROR(L6/E6,0)</f>
        <v>0.5714285714285714</v>
      </c>
      <c r="N6">
        <f ca="1">IF(ISNA(VLOOKUP($Z6,'DD Mbr'!$A$2:$N$211,14,0)),0,VLOOKUP($Z6,'DD Mbr'!$A$2:$N$211,14,0))</f>
        <v>95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89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4</v>
      </c>
      <c r="K7" s="62">
        <f>Districts!I33</f>
        <v>0</v>
      </c>
      <c r="L7" s="62">
        <f>Districts!J33</f>
        <v>4</v>
      </c>
      <c r="M7" s="61">
        <f t="shared" si="3"/>
        <v>0.26666666666666666</v>
      </c>
      <c r="N7">
        <f ca="1">IF(ISNA(VLOOKUP($Z7,'DD Mbr'!$A$2:$N$211,14,0)),0,VLOOKUP($Z7,'DD Mbr'!$A$2:$N$211,14,0))</f>
        <v>155</v>
      </c>
      <c r="P7" s="62">
        <f>Districts!L33</f>
        <v>0</v>
      </c>
      <c r="Q7" s="62">
        <f>Districts!M33</f>
        <v>0</v>
      </c>
      <c r="R7" s="62">
        <f>Districts!N33</f>
        <v>1</v>
      </c>
      <c r="S7" s="62">
        <f>Districts!O33</f>
        <v>-1</v>
      </c>
      <c r="U7" s="62">
        <f>Districts!P33</f>
        <v>0</v>
      </c>
      <c r="V7" s="62">
        <f>Districts!Q33</f>
        <v>3</v>
      </c>
      <c r="W7" s="62">
        <f>Districts!R33</f>
        <v>-3</v>
      </c>
      <c r="X7" s="61">
        <f t="shared" si="4"/>
        <v>0</v>
      </c>
      <c r="Y7">
        <f>IF(ISNA(VLOOKUP($Z7,'DD Ins'!$A$2:$N$217,14,0)),0,VLOOKUP($Z7,'DD Ins'!$A$2:$N$217,14,0))</f>
        <v>205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6</v>
      </c>
      <c r="G8" s="62">
        <f>Districts!F34</f>
        <v>0</v>
      </c>
      <c r="H8" s="62">
        <f>Districts!G34</f>
        <v>6</v>
      </c>
      <c r="J8" s="62">
        <f>Districts!H34</f>
        <v>8</v>
      </c>
      <c r="K8" s="62">
        <f>Districts!I34</f>
        <v>0</v>
      </c>
      <c r="L8" s="62">
        <f>Districts!J34</f>
        <v>8</v>
      </c>
      <c r="M8" s="61">
        <f t="shared" si="3"/>
        <v>0.47058823529411764</v>
      </c>
      <c r="N8">
        <f ca="1">IF(ISNA(VLOOKUP($Z8,'DD Mbr'!$A$2:$N$211,14,0)),0,VLOOKUP($Z8,'DD Mbr'!$A$2:$N$211,14,0))</f>
        <v>114</v>
      </c>
      <c r="P8" s="62">
        <f>Districts!L34</f>
        <v>0</v>
      </c>
      <c r="Q8" s="62">
        <f>Districts!M34</f>
        <v>0</v>
      </c>
      <c r="R8" s="62">
        <f>Districts!N34</f>
        <v>1</v>
      </c>
      <c r="S8" s="62">
        <f>Districts!O34</f>
        <v>-1</v>
      </c>
      <c r="U8" s="62">
        <f>Districts!P34</f>
        <v>3</v>
      </c>
      <c r="V8" s="62">
        <f>Districts!Q34</f>
        <v>4</v>
      </c>
      <c r="W8" s="62">
        <f>Districts!R34</f>
        <v>-1</v>
      </c>
      <c r="X8" s="61">
        <f t="shared" si="4"/>
        <v>0</v>
      </c>
      <c r="Y8">
        <f>IF(ISNA(VLOOKUP($Z8,'DD Ins'!$A$2:$N$217,14,0)),0,VLOOKUP($Z8,'DD Ins'!$A$2:$N$217,14,0))</f>
        <v>151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2</v>
      </c>
      <c r="G9" s="62">
        <f>Districts!F35</f>
        <v>0</v>
      </c>
      <c r="H9" s="62">
        <f>Districts!G35</f>
        <v>2</v>
      </c>
      <c r="J9" s="62">
        <f>Districts!H35</f>
        <v>39</v>
      </c>
      <c r="K9" s="62">
        <f>Districts!I35</f>
        <v>0</v>
      </c>
      <c r="L9" s="62">
        <f>Districts!J35</f>
        <v>39</v>
      </c>
      <c r="M9" s="61">
        <f t="shared" si="3"/>
        <v>2.2941176470588234</v>
      </c>
      <c r="N9">
        <f ca="1">IF(ISNA(VLOOKUP($Z9,'DD Mbr'!$A$2:$N$211,14,0)),0,VLOOKUP($Z9,'DD Mbr'!$A$2:$N$211,14,0))</f>
        <v>5</v>
      </c>
      <c r="P9" s="62">
        <f>Districts!L35</f>
        <v>0</v>
      </c>
      <c r="Q9" s="62">
        <f>Districts!M35</f>
        <v>1</v>
      </c>
      <c r="R9" s="62">
        <f>Districts!N35</f>
        <v>0</v>
      </c>
      <c r="S9" s="62">
        <f>Districts!O35</f>
        <v>1</v>
      </c>
      <c r="U9" s="62">
        <f>Districts!P35</f>
        <v>6</v>
      </c>
      <c r="V9" s="62">
        <f>Districts!Q35</f>
        <v>2</v>
      </c>
      <c r="W9" s="62">
        <f>Districts!R35</f>
        <v>4</v>
      </c>
      <c r="X9" s="61">
        <f t="shared" si="4"/>
        <v>0</v>
      </c>
      <c r="Y9">
        <f>IF(ISNA(VLOOKUP($Z9,'DD Ins'!$A$2:$N$217,14,0)),0,VLOOKUP($Z9,'DD Ins'!$A$2:$N$217,14,0))</f>
        <v>16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22</v>
      </c>
      <c r="K10" s="62">
        <f>Districts!I36</f>
        <v>0</v>
      </c>
      <c r="L10" s="62">
        <f>Districts!J36</f>
        <v>22</v>
      </c>
      <c r="M10" s="61">
        <f t="shared" si="3"/>
        <v>1.2222222222222223</v>
      </c>
      <c r="N10">
        <f ca="1">IF(ISNA(VLOOKUP($Z10,'DD Mbr'!$A$2:$N$211,14,0)),0,VLOOKUP($Z10,'DD Mbr'!$A$2:$N$211,14,0))</f>
        <v>25</v>
      </c>
      <c r="P10" s="62">
        <f>Districts!L36</f>
        <v>0</v>
      </c>
      <c r="Q10" s="62">
        <f>Districts!M36</f>
        <v>1</v>
      </c>
      <c r="R10" s="62">
        <f>Districts!N36</f>
        <v>0</v>
      </c>
      <c r="S10" s="62">
        <f>Districts!O36</f>
        <v>1</v>
      </c>
      <c r="U10" s="62">
        <f>Districts!P36</f>
        <v>3</v>
      </c>
      <c r="V10" s="62">
        <f>Districts!Q36</f>
        <v>1</v>
      </c>
      <c r="W10" s="62">
        <f>Districts!R36</f>
        <v>2</v>
      </c>
      <c r="X10" s="61">
        <f t="shared" si="4"/>
        <v>0</v>
      </c>
      <c r="Y10">
        <f>IF(ISNA(VLOOKUP($Z10,'DD Ins'!$A$2:$N$217,14,0)),0,VLOOKUP($Z10,'DD Ins'!$A$2:$N$217,14,0))</f>
        <v>32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5</v>
      </c>
      <c r="G11" s="62">
        <f>Districts!F37</f>
        <v>0</v>
      </c>
      <c r="H11" s="62">
        <f>Districts!G37</f>
        <v>5</v>
      </c>
      <c r="J11" s="62">
        <f>Districts!H37</f>
        <v>40</v>
      </c>
      <c r="K11" s="62">
        <f>Districts!I37</f>
        <v>0</v>
      </c>
      <c r="L11" s="62">
        <f>Districts!J37</f>
        <v>40</v>
      </c>
      <c r="M11" s="61">
        <f t="shared" si="3"/>
        <v>1.1428571428571428</v>
      </c>
      <c r="N11">
        <f ca="1">IF(ISNA(VLOOKUP($Z11,'DD Mbr'!$A$2:$N$211,14,0)),0,VLOOKUP($Z11,'DD Mbr'!$A$2:$N$211,14,0))</f>
        <v>31</v>
      </c>
      <c r="P11" s="62">
        <f>Districts!L37</f>
        <v>0</v>
      </c>
      <c r="Q11" s="62">
        <f>Districts!M37</f>
        <v>3</v>
      </c>
      <c r="R11" s="62">
        <f>Districts!N37</f>
        <v>1</v>
      </c>
      <c r="S11" s="62">
        <f>Districts!O37</f>
        <v>2</v>
      </c>
      <c r="U11" s="62">
        <f>Districts!P37</f>
        <v>13</v>
      </c>
      <c r="V11" s="62">
        <f>Districts!Q37</f>
        <v>1</v>
      </c>
      <c r="W11" s="62">
        <f>Districts!R37</f>
        <v>12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IF(ISNA(VLOOKUP($B12,DD_Info!$A$2:$F$224,2,0)),0,VLOOKUP($B12,DD_Info!$A$2:$F$224,2,0))</f>
        <v>Matthew Fisher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0</v>
      </c>
      <c r="G12" s="62">
        <f>Districts!F38</f>
        <v>0</v>
      </c>
      <c r="H12" s="62">
        <f>Districts!G38</f>
        <v>0</v>
      </c>
      <c r="J12" s="62">
        <f>Districts!H38</f>
        <v>16</v>
      </c>
      <c r="K12" s="62">
        <f>Districts!I38</f>
        <v>0</v>
      </c>
      <c r="L12" s="62">
        <f>Districts!J38</f>
        <v>16</v>
      </c>
      <c r="M12" s="61">
        <f t="shared" si="3"/>
        <v>0.59259259259259256</v>
      </c>
      <c r="N12">
        <f ca="1">IF(ISNA(VLOOKUP($Z12,'DD Mbr'!$A$2:$N$211,14,0)),0,VLOOKUP($Z12,'DD Mbr'!$A$2:$N$211,14,0))</f>
        <v>99</v>
      </c>
      <c r="P12" s="62">
        <f>Districts!L38</f>
        <v>0</v>
      </c>
      <c r="Q12" s="62">
        <f>Districts!M38</f>
        <v>0</v>
      </c>
      <c r="R12" s="62">
        <f>Districts!N38</f>
        <v>2</v>
      </c>
      <c r="S12" s="62">
        <f>Districts!O38</f>
        <v>-2</v>
      </c>
      <c r="U12" s="62">
        <f>Districts!P38</f>
        <v>8</v>
      </c>
      <c r="V12" s="62">
        <f>Districts!Q38</f>
        <v>4</v>
      </c>
      <c r="W12" s="62">
        <f>Districts!R38</f>
        <v>4</v>
      </c>
      <c r="X12" s="61">
        <f t="shared" si="4"/>
        <v>0</v>
      </c>
      <c r="Y12">
        <f>IF(ISNA(VLOOKUP($Z12,'DD Ins'!$A$2:$N$217,14,0)),0,VLOOKUP($Z12,'DD Ins'!$A$2:$N$217,14,0))</f>
        <v>16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1</v>
      </c>
      <c r="G13" s="62">
        <f>Districts!F39</f>
        <v>0</v>
      </c>
      <c r="H13" s="62">
        <f>Districts!G39</f>
        <v>1</v>
      </c>
      <c r="J13" s="62">
        <f>Districts!H39</f>
        <v>28</v>
      </c>
      <c r="K13" s="62">
        <f>Districts!I39</f>
        <v>0</v>
      </c>
      <c r="L13" s="62">
        <f>Districts!J39</f>
        <v>28</v>
      </c>
      <c r="M13" s="61">
        <f t="shared" si="3"/>
        <v>0.96551724137931039</v>
      </c>
      <c r="N13">
        <f ca="1">IF(ISNA(VLOOKUP($Z13,'DD Mbr'!$A$2:$N$211,14,0)),0,VLOOKUP($Z13,'DD Mbr'!$A$2:$N$211,14,0))</f>
        <v>44</v>
      </c>
      <c r="P13" s="62">
        <f>Districts!L39</f>
        <v>0</v>
      </c>
      <c r="Q13" s="62">
        <f>Districts!M39</f>
        <v>1</v>
      </c>
      <c r="R13" s="62">
        <f>Districts!N39</f>
        <v>1</v>
      </c>
      <c r="S13" s="62">
        <f>Districts!O39</f>
        <v>0</v>
      </c>
      <c r="U13" s="62">
        <f>Districts!P39</f>
        <v>13</v>
      </c>
      <c r="V13" s="62">
        <f>Districts!Q39</f>
        <v>4</v>
      </c>
      <c r="W13" s="62">
        <f>Districts!R39</f>
        <v>9</v>
      </c>
      <c r="X13" s="61">
        <f t="shared" si="4"/>
        <v>0</v>
      </c>
      <c r="Y13">
        <f>IF(ISNA(VLOOKUP($Z13,'DD Ins'!$A$2:$N$217,14,0)),0,VLOOKUP($Z13,'DD Ins'!$A$2:$N$217,14,0))</f>
        <v>2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9</v>
      </c>
      <c r="G14" s="62">
        <f>Districts!F40</f>
        <v>0</v>
      </c>
      <c r="H14" s="62">
        <f>Districts!G40</f>
        <v>9</v>
      </c>
      <c r="J14" s="62">
        <f>Districts!H40</f>
        <v>57</v>
      </c>
      <c r="K14" s="62">
        <f>Districts!I40</f>
        <v>0</v>
      </c>
      <c r="L14" s="62">
        <f>Districts!J40</f>
        <v>57</v>
      </c>
      <c r="M14" s="61">
        <f t="shared" si="3"/>
        <v>1.2954545454545454</v>
      </c>
      <c r="N14">
        <f ca="1">IF(ISNA(VLOOKUP($Z14,'DD Mbr'!$A$2:$N$211,14,0)),0,VLOOKUP($Z14,'DD Mbr'!$A$2:$N$211,14,0))</f>
        <v>16</v>
      </c>
      <c r="P14" s="62">
        <f>Districts!L40</f>
        <v>0</v>
      </c>
      <c r="Q14" s="62">
        <f>Districts!M40</f>
        <v>4</v>
      </c>
      <c r="R14" s="62">
        <f>Districts!N40</f>
        <v>1</v>
      </c>
      <c r="S14" s="62">
        <f>Districts!O40</f>
        <v>3</v>
      </c>
      <c r="U14" s="62">
        <f>Districts!P40</f>
        <v>13</v>
      </c>
      <c r="V14" s="62">
        <f>Districts!Q40</f>
        <v>10</v>
      </c>
      <c r="W14" s="62">
        <f>Districts!R40</f>
        <v>3</v>
      </c>
      <c r="X14" s="61">
        <f t="shared" si="4"/>
        <v>0</v>
      </c>
      <c r="Y14">
        <f>IF(ISNA(VLOOKUP($Z14,'DD Ins'!$A$2:$N$217,14,0)),0,VLOOKUP($Z14,'DD Ins'!$A$2:$N$217,14,0))</f>
        <v>32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0</v>
      </c>
      <c r="G15" s="62">
        <f>Districts!F41</f>
        <v>0</v>
      </c>
      <c r="H15" s="62">
        <f>Districts!G41</f>
        <v>0</v>
      </c>
      <c r="J15" s="62">
        <f>Districts!H41</f>
        <v>17</v>
      </c>
      <c r="K15" s="62">
        <f>Districts!I41</f>
        <v>0</v>
      </c>
      <c r="L15" s="62">
        <f>Districts!J41</f>
        <v>17</v>
      </c>
      <c r="M15" s="61">
        <f t="shared" si="3"/>
        <v>1.5454545454545454</v>
      </c>
      <c r="N15">
        <f ca="1">IF(ISNA(VLOOKUP($Z15,'DD Mbr'!$A$2:$N$211,14,0)),0,VLOOKUP($Z15,'DD Mbr'!$A$2:$N$211,14,0))</f>
        <v>13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3</v>
      </c>
      <c r="V15" s="62">
        <f>Districts!Q41</f>
        <v>4</v>
      </c>
      <c r="W15" s="62">
        <f>Districts!R41</f>
        <v>-1</v>
      </c>
      <c r="X15" s="61">
        <f t="shared" si="4"/>
        <v>0</v>
      </c>
      <c r="Y15">
        <f>IF(ISNA(VLOOKUP($Z15,'DD Ins'!$A$2:$N$217,14,0)),0,VLOOKUP($Z15,'DD Ins'!$A$2:$N$217,14,0))</f>
        <v>151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0</v>
      </c>
      <c r="G16" s="62">
        <f>Districts!F42</f>
        <v>0</v>
      </c>
      <c r="H16" s="62">
        <f>Districts!G42</f>
        <v>0</v>
      </c>
      <c r="J16" s="62">
        <f>Districts!H42</f>
        <v>16</v>
      </c>
      <c r="K16" s="62">
        <f>Districts!I42</f>
        <v>0</v>
      </c>
      <c r="L16" s="62">
        <f>Districts!J42</f>
        <v>16</v>
      </c>
      <c r="M16" s="61">
        <f t="shared" si="3"/>
        <v>0.61538461538461542</v>
      </c>
      <c r="N16">
        <f ca="1">IF(ISNA(VLOOKUP($Z16,'DD Mbr'!$A$2:$N$211,14,0)),0,VLOOKUP($Z16,'DD Mbr'!$A$2:$N$211,14,0))</f>
        <v>98</v>
      </c>
      <c r="P16" s="62">
        <f>Districts!L42</f>
        <v>0</v>
      </c>
      <c r="Q16" s="62">
        <f>Districts!M42</f>
        <v>0</v>
      </c>
      <c r="R16" s="62">
        <f>Districts!N42</f>
        <v>1</v>
      </c>
      <c r="S16" s="62">
        <f>Districts!O42</f>
        <v>-1</v>
      </c>
      <c r="U16" s="62">
        <f>Districts!P42</f>
        <v>2</v>
      </c>
      <c r="V16" s="62">
        <f>Districts!Q42</f>
        <v>3</v>
      </c>
      <c r="W16" s="62">
        <f>Districts!R42</f>
        <v>-1</v>
      </c>
      <c r="X16" s="61">
        <f t="shared" si="4"/>
        <v>0</v>
      </c>
      <c r="Y16">
        <f>IF(ISNA(VLOOKUP($Z16,'DD Ins'!$A$2:$N$217,14,0)),0,VLOOKUP($Z16,'DD Ins'!$A$2:$N$217,14,0))</f>
        <v>151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6</v>
      </c>
      <c r="G17" s="62">
        <f>Districts!F43</f>
        <v>0</v>
      </c>
      <c r="H17" s="62">
        <f>Districts!G43</f>
        <v>6</v>
      </c>
      <c r="J17" s="62">
        <f>Districts!H43</f>
        <v>35</v>
      </c>
      <c r="K17" s="62">
        <f>Districts!I43</f>
        <v>0</v>
      </c>
      <c r="L17" s="62">
        <f>Districts!J43</f>
        <v>35</v>
      </c>
      <c r="M17" s="61">
        <f t="shared" si="3"/>
        <v>1.09375</v>
      </c>
      <c r="N17">
        <f ca="1">IF(ISNA(VLOOKUP($Z17,'DD Mbr'!$A$2:$N$211,14,0)),0,VLOOKUP($Z17,'DD Mbr'!$A$2:$N$211,14,0))</f>
        <v>35</v>
      </c>
      <c r="P17" s="62">
        <f>Districts!L43</f>
        <v>0</v>
      </c>
      <c r="Q17" s="62">
        <f>Districts!M43</f>
        <v>0</v>
      </c>
      <c r="R17" s="62">
        <f>Districts!N43</f>
        <v>2</v>
      </c>
      <c r="S17" s="62">
        <f>Districts!O43</f>
        <v>-2</v>
      </c>
      <c r="U17" s="62">
        <f>Districts!P43</f>
        <v>6</v>
      </c>
      <c r="V17" s="62">
        <f>Districts!Q43</f>
        <v>3</v>
      </c>
      <c r="W17" s="62">
        <f>Districts!R43</f>
        <v>3</v>
      </c>
      <c r="X17" s="61">
        <f t="shared" si="4"/>
        <v>0</v>
      </c>
      <c r="Y17">
        <f>IF(ISNA(VLOOKUP($Z17,'DD Ins'!$A$2:$N$217,14,0)),0,VLOOKUP($Z17,'DD Ins'!$A$2:$N$217,14,0))</f>
        <v>23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1</v>
      </c>
      <c r="G18" s="62">
        <f>Districts!F44</f>
        <v>0</v>
      </c>
      <c r="H18" s="62">
        <f>Districts!G44</f>
        <v>1</v>
      </c>
      <c r="J18" s="62">
        <f>Districts!H44</f>
        <v>15</v>
      </c>
      <c r="K18" s="62">
        <f>Districts!I44</f>
        <v>0</v>
      </c>
      <c r="L18" s="62">
        <f>Districts!J44</f>
        <v>15</v>
      </c>
      <c r="M18" s="61">
        <f t="shared" si="3"/>
        <v>0.68181818181818177</v>
      </c>
      <c r="N18">
        <f ca="1">IF(ISNA(VLOOKUP($Z18,'DD Mbr'!$A$2:$N$211,14,0)),0,VLOOKUP($Z18,'DD Mbr'!$A$2:$N$211,14,0))</f>
        <v>72</v>
      </c>
      <c r="P18" s="62">
        <f>Districts!L44</f>
        <v>0</v>
      </c>
      <c r="Q18" s="62">
        <f>Districts!M44</f>
        <v>1</v>
      </c>
      <c r="R18" s="62">
        <f>Districts!N44</f>
        <v>0</v>
      </c>
      <c r="S18" s="62">
        <f>Districts!O44</f>
        <v>1</v>
      </c>
      <c r="U18" s="62">
        <f>Districts!P44</f>
        <v>5</v>
      </c>
      <c r="V18" s="62">
        <f>Districts!Q44</f>
        <v>2</v>
      </c>
      <c r="W18" s="62">
        <f>Districts!R44</f>
        <v>3</v>
      </c>
      <c r="X18" s="61">
        <f t="shared" si="4"/>
        <v>0</v>
      </c>
      <c r="Y18">
        <f>IF(ISNA(VLOOKUP($Z18,'DD Ins'!$A$2:$N$217,14,0)),0,VLOOKUP($Z18,'DD Ins'!$A$2:$N$217,14,0))</f>
        <v>16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3</v>
      </c>
      <c r="G19" s="62">
        <f>Districts!F45</f>
        <v>0</v>
      </c>
      <c r="H19" s="62">
        <f>Districts!G45</f>
        <v>3</v>
      </c>
      <c r="J19" s="62">
        <f>Districts!H45</f>
        <v>18</v>
      </c>
      <c r="K19" s="62">
        <f>Districts!I45</f>
        <v>0</v>
      </c>
      <c r="L19" s="62">
        <f>Districts!J45</f>
        <v>18</v>
      </c>
      <c r="M19" s="61">
        <f t="shared" si="3"/>
        <v>0.8571428571428571</v>
      </c>
      <c r="N19">
        <f ca="1">IF(ISNA(VLOOKUP($Z19,'DD Mbr'!$A$2:$N$211,14,0)),0,VLOOKUP($Z19,'DD Mbr'!$A$2:$N$211,14,0))</f>
        <v>48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3</v>
      </c>
      <c r="W19" s="62">
        <f>Districts!R45</f>
        <v>-2</v>
      </c>
      <c r="X19" s="61">
        <f t="shared" si="4"/>
        <v>0</v>
      </c>
      <c r="Y19">
        <f>IF(ISNA(VLOOKUP($Z19,'DD Ins'!$A$2:$N$217,14,0)),0,VLOOKUP($Z19,'DD Ins'!$A$2:$N$217,14,0))</f>
        <v>151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0</v>
      </c>
      <c r="G20" s="62">
        <f>Districts!F46</f>
        <v>0</v>
      </c>
      <c r="H20" s="62">
        <f>Districts!G46</f>
        <v>0</v>
      </c>
      <c r="J20" s="62">
        <f>Districts!H46</f>
        <v>13</v>
      </c>
      <c r="K20" s="62">
        <f>Districts!I46</f>
        <v>0</v>
      </c>
      <c r="L20" s="62">
        <f>Districts!J46</f>
        <v>13</v>
      </c>
      <c r="M20" s="61">
        <f t="shared" si="3"/>
        <v>0.72222222222222221</v>
      </c>
      <c r="N20">
        <f ca="1">IF(ISNA(VLOOKUP($Z20,'DD Mbr'!$A$2:$N$211,14,0)),0,VLOOKUP($Z20,'DD Mbr'!$A$2:$N$211,14,0))</f>
        <v>72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7</v>
      </c>
      <c r="W20" s="62">
        <f>Districts!R46</f>
        <v>-5</v>
      </c>
      <c r="X20" s="61">
        <f t="shared" si="4"/>
        <v>0</v>
      </c>
      <c r="Y20">
        <f>IF(ISNA(VLOOKUP($Z20,'DD Ins'!$A$2:$N$217,14,0)),0,VLOOKUP($Z20,'DD Ins'!$A$2:$N$217,14,0))</f>
        <v>217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9</v>
      </c>
      <c r="K21" s="62">
        <f>Districts!I47</f>
        <v>0</v>
      </c>
      <c r="L21" s="62">
        <f>Districts!J47</f>
        <v>9</v>
      </c>
      <c r="M21" s="61">
        <f t="shared" si="3"/>
        <v>0.5625</v>
      </c>
      <c r="N21">
        <f ca="1">IF(ISNA(VLOOKUP($Z21,'DD Mbr'!$A$2:$N$211,14,0)),0,VLOOKUP($Z21,'DD Mbr'!$A$2:$N$211,14,0))</f>
        <v>110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4</v>
      </c>
      <c r="V21" s="62">
        <f>Districts!Q47</f>
        <v>3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32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11</v>
      </c>
      <c r="G22" s="62">
        <f>Districts!F48</f>
        <v>0</v>
      </c>
      <c r="H22" s="62">
        <f>Districts!G48</f>
        <v>11</v>
      </c>
      <c r="J22" s="62">
        <f>Districts!H48</f>
        <v>25</v>
      </c>
      <c r="K22" s="62">
        <f>Districts!I48</f>
        <v>0</v>
      </c>
      <c r="L22" s="62">
        <f>Districts!J48</f>
        <v>25</v>
      </c>
      <c r="M22" s="61">
        <f t="shared" si="3"/>
        <v>0.80645161290322576</v>
      </c>
      <c r="N22">
        <f ca="1">IF(ISNA(VLOOKUP($Z22,'DD Mbr'!$A$2:$N$211,14,0)),0,VLOOKUP($Z22,'DD Mbr'!$A$2:$N$211,14,0))</f>
        <v>57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5</v>
      </c>
      <c r="V22" s="62">
        <f>Districts!Q48</f>
        <v>3</v>
      </c>
      <c r="W22" s="62">
        <f>Districts!R48</f>
        <v>2</v>
      </c>
      <c r="X22" s="61">
        <f t="shared" si="4"/>
        <v>0</v>
      </c>
      <c r="Y22">
        <f>IF(ISNA(VLOOKUP($Z22,'DD Ins'!$A$2:$N$217,14,0)),0,VLOOKUP($Z22,'DD Ins'!$A$2:$N$217,14,0))</f>
        <v>32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2</v>
      </c>
      <c r="G23" s="62">
        <f>Districts!F49</f>
        <v>0</v>
      </c>
      <c r="H23" s="62">
        <f>Districts!G49</f>
        <v>2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</v>
      </c>
      <c r="N23">
        <f ca="1">IF(ISNA(VLOOKUP($Z23,'DD Mbr'!$A$2:$N$211,14,0)),0,VLOOKUP($Z23,'DD Mbr'!$A$2:$N$211,14,0))</f>
        <v>174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1</v>
      </c>
      <c r="V23" s="62">
        <f>Districts!Q49</f>
        <v>1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89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4</v>
      </c>
      <c r="K24" s="62">
        <f>Districts!I50</f>
        <v>0</v>
      </c>
      <c r="L24" s="62">
        <f>Districts!J50</f>
        <v>4</v>
      </c>
      <c r="M24" s="61">
        <f t="shared" si="3"/>
        <v>0.2857142857142857</v>
      </c>
      <c r="N24">
        <f ca="1">IF(ISNA(VLOOKUP($Z24,'DD Mbr'!$A$2:$N$211,14,0)),0,VLOOKUP($Z24,'DD Mbr'!$A$2:$N$211,14,0))</f>
        <v>148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1</v>
      </c>
      <c r="V24" s="62">
        <f>Districts!Q50</f>
        <v>0</v>
      </c>
      <c r="W24" s="62">
        <f>Districts!R50</f>
        <v>1</v>
      </c>
      <c r="X24" s="61">
        <f t="shared" si="4"/>
        <v>0</v>
      </c>
      <c r="Y24">
        <f>IF(ISNA(VLOOKUP($Z24,'DD Ins'!$A$2:$N$217,14,0)),0,VLOOKUP($Z24,'DD Ins'!$A$2:$N$217,14,0))</f>
        <v>32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1</v>
      </c>
      <c r="G25" s="62">
        <f>Districts!F51</f>
        <v>0</v>
      </c>
      <c r="H25" s="62">
        <f>Districts!G51</f>
        <v>1</v>
      </c>
      <c r="J25" s="62">
        <f>Districts!H51</f>
        <v>22</v>
      </c>
      <c r="K25" s="62">
        <f>Districts!I51</f>
        <v>0</v>
      </c>
      <c r="L25" s="62">
        <f>Districts!J51</f>
        <v>22</v>
      </c>
      <c r="M25" s="61">
        <f t="shared" si="3"/>
        <v>1.0476190476190477</v>
      </c>
      <c r="N25">
        <f ca="1">IF(ISNA(VLOOKUP($Z25,'DD Mbr'!$A$2:$N$211,14,0)),0,VLOOKUP($Z25,'DD Mbr'!$A$2:$N$211,14,0))</f>
        <v>39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2</v>
      </c>
      <c r="V25" s="62">
        <f>Districts!Q51</f>
        <v>3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89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3</v>
      </c>
      <c r="G26" s="62">
        <f>Districts!F52</f>
        <v>0</v>
      </c>
      <c r="H26" s="62">
        <f>Districts!G52</f>
        <v>3</v>
      </c>
      <c r="J26" s="62">
        <f>Districts!H52</f>
        <v>9</v>
      </c>
      <c r="K26" s="62">
        <f>Districts!I52</f>
        <v>0</v>
      </c>
      <c r="L26" s="62">
        <f>Districts!J52</f>
        <v>9</v>
      </c>
      <c r="M26" s="61">
        <f t="shared" si="3"/>
        <v>0.6</v>
      </c>
      <c r="N26">
        <f ca="1">IF(ISNA(VLOOKUP($Z26,'DD Mbr'!$A$2:$N$211,14,0)),0,VLOOKUP($Z26,'DD Mbr'!$A$2:$N$211,14,0))</f>
        <v>103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151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4</v>
      </c>
      <c r="K27" s="62">
        <f>Districts!I53</f>
        <v>0</v>
      </c>
      <c r="L27" s="62">
        <f>Districts!J53</f>
        <v>4</v>
      </c>
      <c r="M27" s="61">
        <f t="shared" si="3"/>
        <v>0.25</v>
      </c>
      <c r="N27">
        <f ca="1">IF(ISNA(VLOOKUP($Z27,'DD Mbr'!$A$2:$N$211,14,0)),0,VLOOKUP($Z27,'DD Mbr'!$A$2:$N$211,14,0))</f>
        <v>163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3</v>
      </c>
      <c r="W27" s="62">
        <f>Districts!R53</f>
        <v>-3</v>
      </c>
      <c r="X27" s="61">
        <f t="shared" si="4"/>
        <v>0</v>
      </c>
      <c r="Y27">
        <f>IF(ISNA(VLOOKUP($Z27,'DD Ins'!$A$2:$N$217,14,0)),0,VLOOKUP($Z27,'DD Ins'!$A$2:$N$217,14,0))</f>
        <v>205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4</v>
      </c>
      <c r="K28" s="62">
        <f>Districts!I54</f>
        <v>0</v>
      </c>
      <c r="L28" s="62">
        <f>Districts!J54</f>
        <v>4</v>
      </c>
      <c r="M28" s="61">
        <f t="shared" si="3"/>
        <v>0.36363636363636365</v>
      </c>
      <c r="N28">
        <f ca="1">IF(ISNA(VLOOKUP($Z28,'DD Mbr'!$A$2:$N$211,14,0)),0,VLOOKUP($Z28,'DD Mbr'!$A$2:$N$211,14,0))</f>
        <v>137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2</v>
      </c>
      <c r="V28" s="62">
        <f>Districts!Q54</f>
        <v>1</v>
      </c>
      <c r="W28" s="62">
        <f>Districts!R54</f>
        <v>1</v>
      </c>
      <c r="X28" s="61">
        <f t="shared" si="4"/>
        <v>0</v>
      </c>
      <c r="Y28">
        <f>IF(ISNA(VLOOKUP($Z28,'DD Ins'!$A$2:$N$217,14,0)),0,VLOOKUP($Z28,'DD Ins'!$A$2:$N$217,14,0))</f>
        <v>32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4</v>
      </c>
      <c r="K29" s="62">
        <f>Districts!I55</f>
        <v>0</v>
      </c>
      <c r="L29" s="62">
        <f>Districts!J55</f>
        <v>4</v>
      </c>
      <c r="M29" s="61">
        <f t="shared" si="3"/>
        <v>0.2857142857142857</v>
      </c>
      <c r="N29">
        <f ca="1">IF(ISNA(VLOOKUP($Z29,'DD Mbr'!$A$2:$N$211,14,0)),0,VLOOKUP($Z29,'DD Mbr'!$A$2:$N$211,14,0))</f>
        <v>148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32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7</v>
      </c>
      <c r="K30" s="62">
        <f>Districts!I56</f>
        <v>0</v>
      </c>
      <c r="L30" s="62">
        <f>Districts!J56</f>
        <v>7</v>
      </c>
      <c r="M30" s="61">
        <f t="shared" si="3"/>
        <v>0.3888888888888889</v>
      </c>
      <c r="N30">
        <f ca="1">IF(ISNA(VLOOKUP($Z30,'DD Mbr'!$A$2:$N$211,14,0)),0,VLOOKUP($Z30,'DD Mbr'!$A$2:$N$211,14,0))</f>
        <v>133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1</v>
      </c>
      <c r="V30" s="62">
        <f>Districts!Q56</f>
        <v>2</v>
      </c>
      <c r="W30" s="62">
        <f>Districts!R56</f>
        <v>-1</v>
      </c>
      <c r="X30" s="61">
        <f t="shared" si="4"/>
        <v>0</v>
      </c>
      <c r="Y30">
        <f>IF(ISNA(VLOOKUP($Z30,'DD Ins'!$A$2:$N$217,14,0)),0,VLOOKUP($Z30,'DD Ins'!$A$2:$N$217,14,0))</f>
        <v>151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0</v>
      </c>
      <c r="G31" s="62">
        <f>Districts!F57</f>
        <v>0</v>
      </c>
      <c r="H31" s="62">
        <f>Districts!G57</f>
        <v>0</v>
      </c>
      <c r="J31" s="62">
        <f>Districts!H57</f>
        <v>16</v>
      </c>
      <c r="K31" s="62">
        <f>Districts!I57</f>
        <v>0</v>
      </c>
      <c r="L31" s="62">
        <f>Districts!J57</f>
        <v>16</v>
      </c>
      <c r="M31" s="61">
        <f t="shared" si="3"/>
        <v>1.1428571428571428</v>
      </c>
      <c r="N31">
        <f ca="1">IF(ISNA(VLOOKUP($Z31,'DD Mbr'!$A$2:$N$211,14,0)),0,VLOOKUP($Z31,'DD Mbr'!$A$2:$N$211,14,0))</f>
        <v>33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1</v>
      </c>
      <c r="V31" s="62">
        <f>Districts!Q57</f>
        <v>6</v>
      </c>
      <c r="W31" s="62">
        <f>Districts!R57</f>
        <v>-5</v>
      </c>
      <c r="X31" s="61">
        <f t="shared" si="4"/>
        <v>0</v>
      </c>
      <c r="Y31">
        <f>IF(ISNA(VLOOKUP($Z31,'DD Ins'!$A$2:$N$217,14,0)),0,VLOOKUP($Z31,'DD Ins'!$A$2:$N$217,14,0))</f>
        <v>217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193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89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193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89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193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89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14316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23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IF(ISNA(VLOOKUP($A4,Councils!$B$6:$AE$874,3,0)),0,VLOOKUP($A4,Councils!$B$6:$AE$874,3,0))</f>
        <v>Rio Bravo/El Cenizo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4412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IF(ISNA(VLOOKUP($A4,Councils!$B$6:$AE$874,3,0)),0,VLOOKUP($A4,Councils!$B$6:$AE$874,3,0))</f>
        <v>New Deal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IF(ISNA(VLOOKUP($A5,Councils!$B$6:$AE$874,3,0)),0,VLOOKUP($A5,Councils!$B$6:$AE$874,3,0))</f>
        <v>Plainview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8875</v>
      </c>
      <c r="B3" t="str">
        <f>IF(ISNA(VLOOKUP($A3,Councils!$B$6:$AE$874,3,0)),0,VLOOKUP($A3,Councils!$B$6:$AE$874,3,0))</f>
        <v>Snyder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IF(ISNA(VLOOKUP($A4,Councils!$B$6:$AE$874,3,0)),0,VLOOKUP($A4,Councils!$B$6:$AE$874,3,0))</f>
        <v>Stamford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IF(ISNA(VLOOKUP($A6,Councils!$B$6:$AE$874,3,0)),0,VLOOKUP($A6,Councils!$B$6:$AE$874,3,0))</f>
        <v>Woodrow</v>
      </c>
      <c r="C6">
        <f>IF(ISNA(VLOOKUP($A6,Councils!$B$6:$AE$874,4,0)),0,VLOOKUP($A6,Councils!$B$6:$AE$874,4,0))</f>
        <v>35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10310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IF(ISNA(VLOOKUP($A3,Councils!$B$6:$AE$81448,0)),0,VLOOKUP($A3,Councils!$B$6:$AE$874,8,0))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130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0.2857142857142857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IF(ISNA(VLOOKUP($A6,Councils!$B$6:$AE$81448,0)),0,VLOOKUP($A6,Councils!$B$6:$AE$874,8,0))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IF(ISNA(VLOOKUP($A7,Councils!$B$6:$AE$874,3,0)),0,VLOOKUP($A7,Councils!$B$6:$AE$874,3,0))</f>
        <v>Olton</v>
      </c>
      <c r="C7">
        <f>IF(ISNA(VLOOKUP($A7,Councils!$B$6:$AE$874,4,0)),0,VLOOKUP($A7,Councils!$B$6:$AE$874,4,0))</f>
        <v>26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IF(ISNA(VLOOKUP($A7,Councils!$B$6:$AE$81448,0)),0,VLOOKUP($A7,Councils!$B$6:$AE$874,8,0))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7882</v>
      </c>
      <c r="B3" t="str">
        <f>IF(ISNA(VLOOKUP($A3,Councils!$B$6:$AE$874,3,0)),0,VLOOKUP($A3,Councils!$B$6:$AE$874,3,0))</f>
        <v>Littlefield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 t="shared" ref="K3:K7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 t="shared" si="0"/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IF(ISNA(VLOOKUP($A5,Councils!$B$6:$AE$874,3,0)),0,VLOOKUP($A5,Councils!$B$6:$AE$874,3,0))</f>
        <v>Idalou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IF(ISNA(VLOOKUP($A6,Councils!$B$6:$AE$874,3,0)),0,VLOOKUP($A6,Councils!$B$6:$AE$874,3,0))</f>
        <v>Shallowater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 t="shared" si="0"/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IF(ISNA(VLOOKUP($A7,Councils!$B$6:$AE$874,3,0)),0,VLOOKUP($A7,Councils!$B$6:$AE$874,3,0))</f>
        <v>Abernathy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 t="shared" si="0"/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2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2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4542</v>
      </c>
      <c r="B3" t="str">
        <f>IF(ISNA(VLOOKUP($A3,Councils!$B$6:$AE$874,3,0)),0,VLOOKUP($A3,Councils!$B$6:$AE$874,3,0))</f>
        <v>Levelland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IF(ISNA(VLOOKUP($A4,Councils!$B$6:$AE$874,3,0)),0,VLOOKUP($A4,Councils!$B$6:$AE$874,3,0))</f>
        <v>Lamesa</v>
      </c>
      <c r="C4">
        <f>IF(ISNA(VLOOKUP($A4,Councils!$B$6:$AE$874,4,0)),0,VLOOKUP($A4,Councils!$B$6:$AE$874,4,0))</f>
        <v>39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IF(ISNA(VLOOKUP($A5,Councils!$B$6:$AE$874,3,0)),0,VLOOKUP($A5,Councils!$B$6:$AE$874,3,0))</f>
        <v>Denver City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IF(ISNA(VLOOKUP($A6,Councils!$B$6:$AE$874,3,0)),0,VLOOKUP($A6,Councils!$B$6:$AE$874,3,0))</f>
        <v>Odonnell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2571</v>
      </c>
      <c r="B3" t="str">
        <f>IF(ISNA(VLOOKUP($A3,Councils!$B$6:$AE$874,3,0)),0,VLOOKUP($A3,Councils!$B$6:$AE$874,3,0))</f>
        <v>Slaton</v>
      </c>
      <c r="C3">
        <f>IF(ISNA(VLOOKUP($A3,Councils!$B$6:$AE$874,4,0)),0,VLOOKUP($A3,Councils!$B$6:$AE$874,4,0))</f>
        <v>116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251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5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IF(ISNA(VLOOKUP($A7,Councils!$B$6:$AE$874,3,0)),0,VLOOKUP($A7,Councils!$B$6:$AE$874,3,0))</f>
        <v>Lubbock</v>
      </c>
      <c r="C7">
        <f>IF(ISNA(VLOOKUP($A7,Councils!$B$6:$AE$874,4,0)),0,VLOOKUP($A7,Councils!$B$6:$AE$874,4,0))</f>
        <v>54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>IFERROR(J7/D7,0)</f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5537</v>
      </c>
      <c r="B3" t="str">
        <f>IF(ISNA(VLOOKUP($A3,Councils!$B$6:$AE$874,3,0)),0,VLOOKUP($A3,Councils!$B$6:$AE$874,3,0))</f>
        <v>Pep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IF(ISNA(VLOOKUP($A4,Councils!$B$6:$AE$874,3,0)),0,VLOOKUP($A4,Councils!$B$6:$AE$874,3,0))</f>
        <v>Seminole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IF(ISNA(VLOOKUP($A5,Councils!$B$6:$AE$874,3,0)),0,VLOOKUP($A5,Councils!$B$6:$AE$874,3,0))</f>
        <v>Brownfield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5</v>
      </c>
      <c r="G5" s="62">
        <f>Districts!F117</f>
        <v>0</v>
      </c>
      <c r="H5" s="62">
        <f>Districts!G117</f>
        <v>5</v>
      </c>
      <c r="J5" s="62">
        <f>Districts!H117</f>
        <v>48</v>
      </c>
      <c r="K5" s="62">
        <f>Districts!I117</f>
        <v>0</v>
      </c>
      <c r="L5" s="62">
        <f>Districts!J117</f>
        <v>48</v>
      </c>
      <c r="M5" s="61">
        <f t="shared" ref="M5" si="0">IFERROR(L5/E5,0)</f>
        <v>1.5</v>
      </c>
      <c r="N5">
        <f ca="1">IF(ISNA(VLOOKUP($Z5,'DD Mbr'!$A$2:$N$211,14,0)),0,VLOOKUP($Z5,'DD Mbr'!$A$2:$N$211,14,0))</f>
        <v>45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2</v>
      </c>
      <c r="V5" s="62">
        <f>Districts!Q117</f>
        <v>1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151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14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32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1</v>
      </c>
      <c r="G7" s="62">
        <f>Districts!F119</f>
        <v>0</v>
      </c>
      <c r="H7" s="62">
        <f>Districts!G119</f>
        <v>1</v>
      </c>
      <c r="J7" s="62">
        <f>Districts!H119</f>
        <v>5</v>
      </c>
      <c r="K7" s="62">
        <f>Districts!I119</f>
        <v>0</v>
      </c>
      <c r="L7" s="62">
        <f>Districts!J119</f>
        <v>5</v>
      </c>
      <c r="M7" s="61">
        <f t="shared" si="1"/>
        <v>0.27777777777777779</v>
      </c>
      <c r="N7">
        <f ca="1">IF(ISNA(VLOOKUP($Z7,'DD Mbr'!$A$2:$N$211,14,0)),0,VLOOKUP($Z7,'DD Mbr'!$A$2:$N$211,14,0))</f>
        <v>193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151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2</v>
      </c>
      <c r="G8" s="62">
        <f>Districts!F120</f>
        <v>0</v>
      </c>
      <c r="H8" s="62">
        <f>Districts!G120</f>
        <v>2</v>
      </c>
      <c r="J8" s="62">
        <f>Districts!H120</f>
        <v>26</v>
      </c>
      <c r="K8" s="62">
        <f>Districts!I120</f>
        <v>0</v>
      </c>
      <c r="L8" s="62">
        <f>Districts!J120</f>
        <v>26</v>
      </c>
      <c r="M8" s="61">
        <f t="shared" si="1"/>
        <v>1.1304347826086956</v>
      </c>
      <c r="N8">
        <f ca="1">IF(ISNA(VLOOKUP($Z8,'DD Mbr'!$A$2:$N$211,14,0)),0,VLOOKUP($Z8,'DD Mbr'!$A$2:$N$211,14,0))</f>
        <v>145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3</v>
      </c>
      <c r="V8" s="62">
        <f>Districts!Q120</f>
        <v>3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89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0</v>
      </c>
      <c r="G9" s="62">
        <f>Districts!F121</f>
        <v>0</v>
      </c>
      <c r="H9" s="62">
        <f>Districts!G121</f>
        <v>0</v>
      </c>
      <c r="J9" s="62">
        <f>Districts!H121</f>
        <v>14</v>
      </c>
      <c r="K9" s="62">
        <f>Districts!I121</f>
        <v>0</v>
      </c>
      <c r="L9" s="62">
        <f>Districts!J121</f>
        <v>14</v>
      </c>
      <c r="M9" s="61">
        <f t="shared" si="1"/>
        <v>1</v>
      </c>
      <c r="N9">
        <f ca="1">IF(ISNA(VLOOKUP($Z9,'DD Mbr'!$A$2:$N$211,14,0)),0,VLOOKUP($Z9,'DD Mbr'!$A$2:$N$211,14,0))</f>
        <v>34</v>
      </c>
      <c r="P9" s="62">
        <f>Districts!L121</f>
        <v>0</v>
      </c>
      <c r="Q9" s="62">
        <f>Districts!M121</f>
        <v>1</v>
      </c>
      <c r="R9" s="62">
        <f>Districts!N121</f>
        <v>0</v>
      </c>
      <c r="S9" s="62">
        <f>Districts!O121</f>
        <v>1</v>
      </c>
      <c r="U9" s="62">
        <f>Districts!P121</f>
        <v>3</v>
      </c>
      <c r="V9" s="62">
        <f>Districts!Q121</f>
        <v>1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89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39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32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3</v>
      </c>
      <c r="K11" s="62">
        <f>Districts!I123</f>
        <v>0</v>
      </c>
      <c r="L11" s="62">
        <f>Districts!J123</f>
        <v>3</v>
      </c>
      <c r="M11" s="61">
        <f t="shared" si="1"/>
        <v>0.2</v>
      </c>
      <c r="N11">
        <f ca="1">IF(ISNA(VLOOKUP($Z11,'DD Mbr'!$A$2:$N$211,14,0)),0,VLOOKUP($Z11,'DD Mbr'!$A$2:$N$211,14,0))</f>
        <v>193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89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8</v>
      </c>
      <c r="G12" s="62">
        <f t="shared" si="4"/>
        <v>0</v>
      </c>
      <c r="H12" s="62">
        <f t="shared" si="4"/>
        <v>8</v>
      </c>
      <c r="I12" s="62">
        <f t="shared" si="4"/>
        <v>0</v>
      </c>
      <c r="J12" s="62">
        <f t="shared" si="4"/>
        <v>96</v>
      </c>
      <c r="K12" s="62">
        <f t="shared" si="4"/>
        <v>0</v>
      </c>
      <c r="L12" s="62">
        <f t="shared" si="4"/>
        <v>96</v>
      </c>
      <c r="P12" s="62">
        <f>SUM(P5:P11)</f>
        <v>0</v>
      </c>
      <c r="Q12" s="62">
        <f t="shared" ref="Q12:W12" si="5">SUM(Q5:Q11)</f>
        <v>1</v>
      </c>
      <c r="R12" s="62">
        <f t="shared" si="5"/>
        <v>0</v>
      </c>
      <c r="S12" s="62">
        <f t="shared" si="5"/>
        <v>1</v>
      </c>
      <c r="T12" s="62">
        <f t="shared" si="5"/>
        <v>0</v>
      </c>
      <c r="U12" s="62">
        <f t="shared" si="5"/>
        <v>9</v>
      </c>
      <c r="V12" s="62">
        <f t="shared" si="5"/>
        <v>8</v>
      </c>
      <c r="W12" s="62">
        <f t="shared" si="5"/>
        <v>1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193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1</v>
      </c>
      <c r="G6" s="62">
        <f>Districts!F183</f>
        <v>0</v>
      </c>
      <c r="H6" s="62">
        <f>Districts!G183</f>
        <v>1</v>
      </c>
      <c r="J6" s="62">
        <f>Districts!H183</f>
        <v>12</v>
      </c>
      <c r="K6" s="62">
        <f>Districts!I183</f>
        <v>0</v>
      </c>
      <c r="L6" s="62">
        <f>Districts!J183</f>
        <v>12</v>
      </c>
      <c r="M6" s="61">
        <f t="shared" ref="M6:M16" si="0">IFERROR(ROUND(+L6/E6,3),0)</f>
        <v>0.6</v>
      </c>
      <c r="N6">
        <f ca="1">IF(ISNA(VLOOKUP($Z6,'DD Mbr'!$A$2:$N$211,14,0)),0,VLOOKUP($Z6,'DD Mbr'!$A$2:$N$211,14,0))</f>
        <v>103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1</v>
      </c>
      <c r="V6" s="62">
        <f>Districts!Q183</f>
        <v>0</v>
      </c>
      <c r="W6" s="62">
        <f>Districts!R183</f>
        <v>1</v>
      </c>
      <c r="X6" s="61">
        <f t="shared" ref="X6:X16" si="1">IFERROR(ROUND(+W6/P6,3),0)</f>
        <v>0</v>
      </c>
      <c r="Y6">
        <f>IF(ISNA(VLOOKUP($Z6,'DD Ins'!$A$2:$N$217,14,0)),0,VLOOKUP($Z6,'DD Ins'!$A$2:$N$217,14,0))</f>
        <v>32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10</v>
      </c>
      <c r="K7" s="62">
        <f>Districts!I184</f>
        <v>0</v>
      </c>
      <c r="L7" s="62">
        <f>Districts!J184</f>
        <v>10</v>
      </c>
      <c r="M7" s="61">
        <f t="shared" si="0"/>
        <v>0.66700000000000004</v>
      </c>
      <c r="N7">
        <f ca="1">IF(ISNA(VLOOKUP($Z7,'DD Mbr'!$A$2:$N$211,14,0)),0,VLOOKUP($Z7,'DD Mbr'!$A$2:$N$211,14,0))</f>
        <v>78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1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0</v>
      </c>
      <c r="G8" s="62">
        <f>Districts!F185</f>
        <v>0</v>
      </c>
      <c r="H8" s="62">
        <f>Districts!G185</f>
        <v>0</v>
      </c>
      <c r="J8" s="62">
        <f>Districts!H185</f>
        <v>11</v>
      </c>
      <c r="K8" s="62">
        <f>Districts!I185</f>
        <v>0</v>
      </c>
      <c r="L8" s="62">
        <f>Districts!J185</f>
        <v>11</v>
      </c>
      <c r="M8" s="61">
        <f t="shared" si="0"/>
        <v>0.61099999999999999</v>
      </c>
      <c r="N8">
        <f ca="1">IF(ISNA(VLOOKUP($Z8,'DD Mbr'!$A$2:$N$211,14,0)),0,VLOOKUP($Z8,'DD Mbr'!$A$2:$N$211,14,0))</f>
        <v>88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1</v>
      </c>
      <c r="V8" s="62">
        <f>Districts!Q185</f>
        <v>3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151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2</v>
      </c>
      <c r="G9" s="62">
        <f>Districts!F186</f>
        <v>0</v>
      </c>
      <c r="H9" s="62">
        <f>Districts!G186</f>
        <v>2</v>
      </c>
      <c r="J9" s="62">
        <f>Districts!H186</f>
        <v>12</v>
      </c>
      <c r="K9" s="62">
        <f>Districts!I186</f>
        <v>0</v>
      </c>
      <c r="L9" s="62">
        <f>Districts!J186</f>
        <v>12</v>
      </c>
      <c r="M9" s="61">
        <f t="shared" si="0"/>
        <v>0.66700000000000004</v>
      </c>
      <c r="N9">
        <f ca="1">IF(ISNA(VLOOKUP($Z9,'DD Mbr'!$A$2:$N$211,14,0)),0,VLOOKUP($Z9,'DD Mbr'!$A$2:$N$211,14,0))</f>
        <v>88</v>
      </c>
      <c r="P9" s="62">
        <f>Districts!L186</f>
        <v>0</v>
      </c>
      <c r="Q9" s="62">
        <f>Districts!M186</f>
        <v>1</v>
      </c>
      <c r="R9" s="62">
        <f>Districts!N186</f>
        <v>0</v>
      </c>
      <c r="S9" s="62">
        <f>Districts!O186</f>
        <v>1</v>
      </c>
      <c r="U9" s="62">
        <f>Districts!P186</f>
        <v>1</v>
      </c>
      <c r="V9" s="62">
        <f>Districts!Q186</f>
        <v>3</v>
      </c>
      <c r="W9" s="62">
        <f>Districts!R186</f>
        <v>-2</v>
      </c>
      <c r="X9" s="61">
        <f t="shared" si="1"/>
        <v>0</v>
      </c>
      <c r="Y9">
        <f>IF(ISNA(VLOOKUP($Z9,'DD Ins'!$A$2:$N$217,14,0)),0,VLOOKUP($Z9,'DD Ins'!$A$2:$N$217,14,0))</f>
        <v>151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1</v>
      </c>
      <c r="G10" s="62">
        <f>Districts!F187</f>
        <v>0</v>
      </c>
      <c r="H10" s="62">
        <f>Districts!G187</f>
        <v>1</v>
      </c>
      <c r="J10" s="62">
        <f>Districts!H187</f>
        <v>4</v>
      </c>
      <c r="K10" s="62">
        <f>Districts!I187</f>
        <v>0</v>
      </c>
      <c r="L10" s="62">
        <f>Districts!J187</f>
        <v>4</v>
      </c>
      <c r="M10" s="61">
        <f t="shared" si="0"/>
        <v>0.36399999999999999</v>
      </c>
      <c r="N10">
        <f ca="1">IF(ISNA(VLOOKUP($Z10,'DD Mbr'!$A$2:$N$211,14,0)),0,VLOOKUP($Z10,'DD Mbr'!$A$2:$N$211,14,0))</f>
        <v>137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89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189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2</v>
      </c>
      <c r="W11" s="62">
        <f>Districts!R188</f>
        <v>-2</v>
      </c>
      <c r="X11" s="61">
        <f t="shared" si="1"/>
        <v>0</v>
      </c>
      <c r="Y11">
        <f>IF(ISNA(VLOOKUP($Z11,'DD Ins'!$A$2:$N$217,14,0)),0,VLOOKUP($Z11,'DD Ins'!$A$2:$N$217,14,0))</f>
        <v>151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6</v>
      </c>
      <c r="K12" s="62">
        <f>Districts!I189</f>
        <v>0</v>
      </c>
      <c r="L12" s="62">
        <f>Districts!J189</f>
        <v>6</v>
      </c>
      <c r="M12" s="61">
        <f t="shared" si="0"/>
        <v>0.42899999999999999</v>
      </c>
      <c r="N12">
        <f ca="1">IF(ISNA(VLOOKUP($Z12,'DD Mbr'!$A$2:$N$211,14,0)),0,VLOOKUP($Z12,'DD Mbr'!$A$2:$N$211,14,0))</f>
        <v>124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89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3</v>
      </c>
      <c r="K13" s="62">
        <f>Districts!I190</f>
        <v>0</v>
      </c>
      <c r="L13" s="62">
        <f>Districts!J190</f>
        <v>3</v>
      </c>
      <c r="M13" s="61">
        <f t="shared" si="0"/>
        <v>0.27300000000000002</v>
      </c>
      <c r="N13">
        <f ca="1">IF(ISNA(VLOOKUP($Z13,'DD Mbr'!$A$2:$N$211,14,0)),0,VLOOKUP($Z13,'DD Mbr'!$A$2:$N$211,14,0))</f>
        <v>164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1</v>
      </c>
      <c r="G14" s="62">
        <f>Districts!F191</f>
        <v>0</v>
      </c>
      <c r="H14" s="62">
        <f>Districts!G191</f>
        <v>1</v>
      </c>
      <c r="J14" s="62">
        <f>Districts!H191</f>
        <v>12</v>
      </c>
      <c r="K14" s="62">
        <f>Districts!I191</f>
        <v>0</v>
      </c>
      <c r="L14" s="62">
        <f>Districts!J191</f>
        <v>12</v>
      </c>
      <c r="M14" s="61">
        <f t="shared" si="0"/>
        <v>0.8</v>
      </c>
      <c r="N14">
        <f ca="1">IF(ISNA(VLOOKUP($Z14,'DD Mbr'!$A$2:$N$211,14,0)),0,VLOOKUP($Z14,'DD Mbr'!$A$2:$N$211,14,0))</f>
        <v>68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32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1</v>
      </c>
      <c r="G15" s="62">
        <f>Districts!F192</f>
        <v>0</v>
      </c>
      <c r="H15" s="62">
        <f>Districts!G192</f>
        <v>1</v>
      </c>
      <c r="J15" s="62">
        <f>Districts!H192</f>
        <v>6</v>
      </c>
      <c r="K15" s="62">
        <f>Districts!I192</f>
        <v>0</v>
      </c>
      <c r="L15" s="62">
        <f>Districts!J192</f>
        <v>6</v>
      </c>
      <c r="M15" s="61">
        <f t="shared" si="0"/>
        <v>0.316</v>
      </c>
      <c r="N15">
        <f ca="1">IF(ISNA(VLOOKUP($Z15,'DD Mbr'!$A$2:$N$211,14,0)),0,VLOOKUP($Z15,'DD Mbr'!$A$2:$N$211,14,0))</f>
        <v>154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1</v>
      </c>
      <c r="V15" s="62">
        <f>Districts!Q192</f>
        <v>3</v>
      </c>
      <c r="W15" s="62">
        <f>Districts!R192</f>
        <v>-2</v>
      </c>
      <c r="X15" s="61">
        <f t="shared" si="1"/>
        <v>0</v>
      </c>
      <c r="Y15">
        <f>IF(ISNA(VLOOKUP($Z15,'DD Ins'!$A$2:$N$217,14,0)),0,VLOOKUP($Z15,'DD Ins'!$A$2:$N$217,14,0))</f>
        <v>151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6</v>
      </c>
      <c r="G16" s="62">
        <f>Districts!F193</f>
        <v>0</v>
      </c>
      <c r="H16" s="62">
        <f>Districts!G193</f>
        <v>6</v>
      </c>
      <c r="J16" s="62">
        <f>Districts!H193</f>
        <v>8</v>
      </c>
      <c r="K16" s="62">
        <f>Districts!I193</f>
        <v>0</v>
      </c>
      <c r="L16" s="62">
        <f>Districts!J193</f>
        <v>8</v>
      </c>
      <c r="M16" s="61">
        <f t="shared" si="0"/>
        <v>0.72699999999999998</v>
      </c>
      <c r="N16">
        <f ca="1">IF(ISNA(VLOOKUP($Z16,'DD Mbr'!$A$2:$N$211,14,0)),0,VLOOKUP($Z16,'DD Mbr'!$A$2:$N$211,14,0))</f>
        <v>62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32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2</v>
      </c>
      <c r="W17" s="62">
        <f>Districts!R194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13</v>
      </c>
      <c r="G19" s="62">
        <f t="shared" si="3"/>
        <v>0</v>
      </c>
      <c r="H19" s="62">
        <f t="shared" si="3"/>
        <v>13</v>
      </c>
      <c r="I19" s="62">
        <f t="shared" si="3"/>
        <v>0</v>
      </c>
      <c r="J19" s="62">
        <f t="shared" si="3"/>
        <v>85</v>
      </c>
      <c r="K19" s="62">
        <f t="shared" si="3"/>
        <v>0</v>
      </c>
      <c r="L19" s="62">
        <f t="shared" si="3"/>
        <v>85</v>
      </c>
      <c r="P19" s="62">
        <f>SUM(P5:P17)</f>
        <v>0</v>
      </c>
      <c r="Q19" s="62">
        <f t="shared" ref="Q19:W19" si="4">SUM(Q5:Q17)</f>
        <v>1</v>
      </c>
      <c r="R19" s="62">
        <f t="shared" si="4"/>
        <v>0</v>
      </c>
      <c r="S19" s="62">
        <f t="shared" si="4"/>
        <v>1</v>
      </c>
      <c r="T19" s="62">
        <f t="shared" si="4"/>
        <v>0</v>
      </c>
      <c r="U19" s="62">
        <f t="shared" si="4"/>
        <v>7</v>
      </c>
      <c r="V19" s="62">
        <f t="shared" si="4"/>
        <v>14</v>
      </c>
      <c r="W19" s="62">
        <f t="shared" si="4"/>
        <v>-7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D4" sqref="D4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45351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595</v>
      </c>
      <c r="E2" s="49" t="s">
        <v>12</v>
      </c>
      <c r="F2" s="46" t="s">
        <v>718</v>
      </c>
      <c r="G2" s="46" t="s">
        <v>717</v>
      </c>
      <c r="H2" s="46" t="s">
        <v>719</v>
      </c>
      <c r="I2" s="48" t="s">
        <v>720</v>
      </c>
      <c r="J2" s="46" t="s">
        <v>721</v>
      </c>
      <c r="K2" s="46" t="s">
        <v>722</v>
      </c>
      <c r="L2" s="48" t="s">
        <v>723</v>
      </c>
      <c r="M2" s="364" t="s">
        <v>807</v>
      </c>
      <c r="N2" s="46" t="s">
        <v>725</v>
      </c>
      <c r="O2" s="46" t="s">
        <v>726</v>
      </c>
      <c r="P2" s="46" t="s">
        <v>727</v>
      </c>
      <c r="Q2" s="48" t="s">
        <v>728</v>
      </c>
      <c r="R2" s="46" t="s">
        <v>729</v>
      </c>
      <c r="S2" s="46" t="s">
        <v>730</v>
      </c>
      <c r="T2" s="48" t="s">
        <v>731</v>
      </c>
      <c r="U2" s="364" t="s">
        <v>808</v>
      </c>
      <c r="V2" s="365" t="s">
        <v>835</v>
      </c>
      <c r="W2" s="366" t="s">
        <v>818</v>
      </c>
      <c r="X2" s="318" t="s">
        <v>809</v>
      </c>
      <c r="Y2" s="344" t="s">
        <v>909</v>
      </c>
      <c r="Z2" s="346" t="s">
        <v>910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IF(ISNA(VLOOKUP($V3,DD_Info!$A$1:$E$223,3,0)),0,VLOOKUP($V3,DD_Info!$A$1:$E$223,3,0))</f>
        <v>El Paso</v>
      </c>
      <c r="E3" s="50">
        <f>Councils!E6</f>
        <v>74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9</v>
      </c>
      <c r="K3" s="50">
        <f>Councils!K6</f>
        <v>0</v>
      </c>
      <c r="L3" s="50">
        <f>Councils!L6</f>
        <v>9</v>
      </c>
      <c r="M3" s="94">
        <f>Councils!M6</f>
        <v>180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IF(ISNA(VLOOKUP($A3,GA!$A$1:$D$867,3,0))," ",VLOOKUP($A3,GA!$A$1:$D$867,3,0))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IF(ISNA(VLOOKUP($V4,DD_Info!$A$1:$E$223,3,0)),0,VLOOKUP($V4,DD_Info!$A$1:$E$223,3,0))</f>
        <v>Fort Worth</v>
      </c>
      <c r="E4" s="311">
        <f>Councils!E7</f>
        <v>473</v>
      </c>
      <c r="F4" s="311">
        <f>Councils!F7</f>
        <v>15</v>
      </c>
      <c r="G4" s="311">
        <f>Councils!G7</f>
        <v>1</v>
      </c>
      <c r="H4" s="311">
        <f>Councils!H7</f>
        <v>0</v>
      </c>
      <c r="I4" s="311">
        <f>Councils!I7</f>
        <v>1</v>
      </c>
      <c r="J4" s="311">
        <f>Councils!J7</f>
        <v>16</v>
      </c>
      <c r="K4" s="311">
        <f>Councils!K7</f>
        <v>0</v>
      </c>
      <c r="L4" s="311">
        <f>Councils!L7</f>
        <v>16</v>
      </c>
      <c r="M4" s="312">
        <f>Councils!M7</f>
        <v>106.67</v>
      </c>
      <c r="N4" s="311">
        <f>Councils!O7</f>
        <v>0</v>
      </c>
      <c r="O4" s="311">
        <f>Councils!P7</f>
        <v>0</v>
      </c>
      <c r="P4" s="311">
        <f>Councils!Q7</f>
        <v>1</v>
      </c>
      <c r="Q4" s="311">
        <f>Councils!R7</f>
        <v>-1</v>
      </c>
      <c r="R4" s="311">
        <f>Councils!S7</f>
        <v>4</v>
      </c>
      <c r="S4" s="311">
        <f>Councils!T7</f>
        <v>4</v>
      </c>
      <c r="T4" s="311">
        <f>Councils!U7</f>
        <v>0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IF(ISNA(VLOOKUP($A4,GA!$A$1:$D$867,3,0))," ",VLOOKUP($A4,GA!$A$1:$D$867,3,0))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IF(ISNA(VLOOKUP($V5,DD_Info!$A$1:$E$223,3,0)),0,VLOOKUP($V5,DD_Info!$A$1:$E$223,3,0))</f>
        <v>San Antonio</v>
      </c>
      <c r="E5" s="311">
        <f>Councils!E8</f>
        <v>278</v>
      </c>
      <c r="F5" s="311">
        <f>Councils!F8</f>
        <v>15</v>
      </c>
      <c r="G5" s="311">
        <f>Councils!G8</f>
        <v>1</v>
      </c>
      <c r="H5" s="311">
        <f>Councils!H8</f>
        <v>0</v>
      </c>
      <c r="I5" s="311">
        <f>Councils!I8</f>
        <v>1</v>
      </c>
      <c r="J5" s="311">
        <f>Councils!J8</f>
        <v>15</v>
      </c>
      <c r="K5" s="311">
        <f>Councils!K8</f>
        <v>0</v>
      </c>
      <c r="L5" s="311">
        <f>Councils!L8</f>
        <v>15</v>
      </c>
      <c r="M5" s="312">
        <f>Councils!M8</f>
        <v>100</v>
      </c>
      <c r="N5" s="311">
        <f>Councils!O8</f>
        <v>0</v>
      </c>
      <c r="O5" s="311">
        <f>Councils!P8</f>
        <v>1</v>
      </c>
      <c r="P5" s="311">
        <f>Councils!Q8</f>
        <v>0</v>
      </c>
      <c r="Q5" s="311">
        <f>Councils!R8</f>
        <v>1</v>
      </c>
      <c r="R5" s="311">
        <f>Councils!S8</f>
        <v>5</v>
      </c>
      <c r="S5" s="311">
        <f>Councils!T8</f>
        <v>0</v>
      </c>
      <c r="T5" s="311">
        <f>Councils!U8</f>
        <v>5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IF(ISNA(VLOOKUP($A5,GA!$A$1:$D$867,3,0))," ",VLOOKUP($A5,GA!$A$1:$D$867,3,0))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IF(ISNA(VLOOKUP($V6,DD_Info!$A$1:$E$223,3,0)),0,VLOOKUP($V6,DD_Info!$A$1:$E$223,3,0))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IF(ISNA(VLOOKUP($A6,GA!$A$1:$D$867,3,0))," ",VLOOKUP($A6,GA!$A$1:$D$867,3,0))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IF(ISNA(VLOOKUP($V7,DD_Info!$A$1:$E$223,3,0)),0,VLOOKUP($V7,DD_Info!$A$1:$E$223,3,0))</f>
        <v>Dallas</v>
      </c>
      <c r="E7" s="311">
        <f>Councils!E10</f>
        <v>1229</v>
      </c>
      <c r="F7" s="311">
        <f>Councils!F10</f>
        <v>15</v>
      </c>
      <c r="G7" s="311">
        <f>Councils!G10</f>
        <v>4</v>
      </c>
      <c r="H7" s="311">
        <f>Councils!H10</f>
        <v>0</v>
      </c>
      <c r="I7" s="311">
        <f>Councils!I10</f>
        <v>4</v>
      </c>
      <c r="J7" s="311">
        <f>Councils!J10</f>
        <v>11</v>
      </c>
      <c r="K7" s="311">
        <f>Councils!K10</f>
        <v>0</v>
      </c>
      <c r="L7" s="311">
        <f>Councils!L10</f>
        <v>11</v>
      </c>
      <c r="M7" s="312">
        <f>Councils!M10</f>
        <v>73.33</v>
      </c>
      <c r="N7" s="311">
        <f>Councils!O10</f>
        <v>0</v>
      </c>
      <c r="O7" s="311">
        <f>Councils!P10</f>
        <v>1</v>
      </c>
      <c r="P7" s="311">
        <f>Councils!Q10</f>
        <v>1</v>
      </c>
      <c r="Q7" s="311">
        <f>Councils!R10</f>
        <v>0</v>
      </c>
      <c r="R7" s="311">
        <f>Councils!S10</f>
        <v>3</v>
      </c>
      <c r="S7" s="311">
        <f>Councils!T10</f>
        <v>4</v>
      </c>
      <c r="T7" s="311">
        <f>Councils!U10</f>
        <v>-1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IF(ISNA(VLOOKUP($A7,GA!$A$1:$D$867,3,0))," ",VLOOKUP($A7,GA!$A$1:$D$867,3,0))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IF(ISNA(VLOOKUP($V8,DD_Info!$A$1:$E$223,3,0)),0,VLOOKUP($V8,DD_Info!$A$1:$E$223,3,0))</f>
        <v>Galv/Hous</v>
      </c>
      <c r="E8" s="311">
        <f>Councils!E11</f>
        <v>181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3</v>
      </c>
      <c r="K8" s="311">
        <f>Councils!K11</f>
        <v>0</v>
      </c>
      <c r="L8" s="311">
        <f>Councils!L11</f>
        <v>3</v>
      </c>
      <c r="M8" s="312">
        <f>Councils!M11</f>
        <v>30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2</v>
      </c>
      <c r="S8" s="311">
        <f>Councils!T11</f>
        <v>0</v>
      </c>
      <c r="T8" s="311">
        <f>Councils!U11</f>
        <v>2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IF(ISNA(VLOOKUP($A8,GA!$A$1:$D$867,3,0))," ",VLOOKUP($A8,GA!$A$1:$D$867,3,0))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IF(ISNA(VLOOKUP($V9,DD_Info!$A$1:$E$223,3,0)),0,VLOOKUP($V9,DD_Info!$A$1:$E$223,3,0))</f>
        <v>Dallas</v>
      </c>
      <c r="E9" s="311">
        <f>Councils!E12</f>
        <v>156</v>
      </c>
      <c r="F9" s="311">
        <f>Councils!F12</f>
        <v>9</v>
      </c>
      <c r="G9" s="311">
        <f>Councils!G12</f>
        <v>2</v>
      </c>
      <c r="H9" s="311">
        <f>Councils!H12</f>
        <v>0</v>
      </c>
      <c r="I9" s="311">
        <f>Councils!I12</f>
        <v>2</v>
      </c>
      <c r="J9" s="311">
        <f>Councils!J12</f>
        <v>9</v>
      </c>
      <c r="K9" s="311">
        <f>Councils!K12</f>
        <v>0</v>
      </c>
      <c r="L9" s="311">
        <f>Councils!L12</f>
        <v>9</v>
      </c>
      <c r="M9" s="312">
        <f>Councils!M12</f>
        <v>100</v>
      </c>
      <c r="N9" s="311">
        <f>Councils!O12</f>
        <v>0</v>
      </c>
      <c r="O9" s="311">
        <f>Councils!P12</f>
        <v>1</v>
      </c>
      <c r="P9" s="311">
        <f>Councils!Q12</f>
        <v>0</v>
      </c>
      <c r="Q9" s="311">
        <f>Councils!R12</f>
        <v>1</v>
      </c>
      <c r="R9" s="311">
        <f>Councils!S12</f>
        <v>1</v>
      </c>
      <c r="S9" s="311">
        <f>Councils!T12</f>
        <v>3</v>
      </c>
      <c r="T9" s="311">
        <f>Councils!U12</f>
        <v>-2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IF(ISNA(VLOOKUP($A9,GA!$A$1:$D$867,3,0))," ",VLOOKUP($A9,GA!$A$1:$D$867,3,0))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IF(ISNA(VLOOKUP($V10,DD_Info!$A$1:$E$223,3,0)),0,VLOOKUP($V10,DD_Info!$A$1:$E$223,3,0))</f>
        <v>Beaumont</v>
      </c>
      <c r="E10" s="311">
        <f>Councils!E13</f>
        <v>157</v>
      </c>
      <c r="F10" s="311">
        <f>Councils!F13</f>
        <v>8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10</v>
      </c>
      <c r="K10" s="311">
        <f>Councils!K13</f>
        <v>0</v>
      </c>
      <c r="L10" s="311">
        <f>Councils!L13</f>
        <v>10</v>
      </c>
      <c r="M10" s="312">
        <f>Councils!M13</f>
        <v>125</v>
      </c>
      <c r="N10" s="311">
        <f>Councils!O13</f>
        <v>0</v>
      </c>
      <c r="O10" s="311">
        <f>Councils!P13</f>
        <v>0</v>
      </c>
      <c r="P10" s="311">
        <f>Councils!Q13</f>
        <v>0</v>
      </c>
      <c r="Q10" s="311">
        <f>Councils!R13</f>
        <v>0</v>
      </c>
      <c r="R10" s="311">
        <f>Councils!S13</f>
        <v>3</v>
      </c>
      <c r="S10" s="311">
        <f>Councils!T13</f>
        <v>1</v>
      </c>
      <c r="T10" s="311">
        <f>Councils!U13</f>
        <v>2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IF(ISNA(VLOOKUP($A10,GA!$A$1:$D$867,3,0))," ",VLOOKUP($A10,GA!$A$1:$D$867,3,0))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IF(ISNA(VLOOKUP($V11,DD_Info!$A$1:$E$223,3,0)),0,VLOOKUP($V11,DD_Info!$A$1:$E$223,3,0))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IF(ISNA(VLOOKUP($A11,GA!$A$1:$D$867,3,0))," ",VLOOKUP($A11,GA!$A$1:$D$867,3,0))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IF(ISNA(VLOOKUP($V12,DD_Info!$A$1:$E$223,3,0)),0,VLOOKUP($V12,DD_Info!$A$1:$E$223,3,0))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IF(ISNA(VLOOKUP($A12,GA!$A$1:$D$867,3,0))," ",VLOOKUP($A12,GA!$A$1:$D$867,3,0))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IF(ISNA(VLOOKUP($V13,DD_Info!$A$1:$E$223,3,0)),0,VLOOKUP($V13,DD_Info!$A$1:$E$223,3,0))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3</v>
      </c>
      <c r="K13" s="311">
        <f>Councils!K16</f>
        <v>0</v>
      </c>
      <c r="L13" s="311">
        <f>Councils!L16</f>
        <v>3</v>
      </c>
      <c r="M13" s="312">
        <f>Councils!M16</f>
        <v>25</v>
      </c>
      <c r="N13" s="311">
        <f>Councils!O16</f>
        <v>0</v>
      </c>
      <c r="O13" s="311">
        <f>Councils!P16</f>
        <v>1</v>
      </c>
      <c r="P13" s="311">
        <f>Councils!Q16</f>
        <v>0</v>
      </c>
      <c r="Q13" s="311">
        <f>Councils!R16</f>
        <v>1</v>
      </c>
      <c r="R13" s="311">
        <f>Councils!S16</f>
        <v>3</v>
      </c>
      <c r="S13" s="311">
        <f>Councils!T16</f>
        <v>2</v>
      </c>
      <c r="T13" s="311">
        <f>Councils!U16</f>
        <v>1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IF(ISNA(VLOOKUP($A13,GA!$A$1:$D$867,3,0))," ",VLOOKUP($A13,GA!$A$1:$D$867,3,0))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IF(ISNA(VLOOKUP($V14,DD_Info!$A$1:$E$223,3,0)),0,VLOOKUP($V14,DD_Info!$A$1:$E$223,3,0))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IF(ISNA(VLOOKUP($A14,GA!$A$1:$D$867,3,0))," ",VLOOKUP($A14,GA!$A$1:$D$867,3,0))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IF(ISNA(VLOOKUP($V15,DD_Info!$A$1:$E$223,3,0)),0,VLOOKUP($V15,DD_Info!$A$1:$E$223,3,0))</f>
        <v>Austin</v>
      </c>
      <c r="E15" s="311">
        <f>Councils!E18</f>
        <v>131</v>
      </c>
      <c r="F15" s="311">
        <f>Councils!F18</f>
        <v>8</v>
      </c>
      <c r="G15" s="311">
        <f>Councils!G18</f>
        <v>5</v>
      </c>
      <c r="H15" s="311">
        <f>Councils!H18</f>
        <v>0</v>
      </c>
      <c r="I15" s="311">
        <f>Councils!I18</f>
        <v>5</v>
      </c>
      <c r="J15" s="311">
        <f>Councils!J18</f>
        <v>5</v>
      </c>
      <c r="K15" s="311">
        <f>Councils!K18</f>
        <v>0</v>
      </c>
      <c r="L15" s="311">
        <f>Councils!L18</f>
        <v>5</v>
      </c>
      <c r="M15" s="312">
        <f>Councils!M18</f>
        <v>62.5</v>
      </c>
      <c r="N15" s="311">
        <f>Councils!O18</f>
        <v>0</v>
      </c>
      <c r="O15" s="311">
        <f>Councils!P18</f>
        <v>1</v>
      </c>
      <c r="P15" s="311">
        <f>Councils!Q18</f>
        <v>0</v>
      </c>
      <c r="Q15" s="311">
        <f>Councils!R18</f>
        <v>1</v>
      </c>
      <c r="R15" s="311">
        <f>Councils!S18</f>
        <v>1</v>
      </c>
      <c r="S15" s="311">
        <f>Councils!T18</f>
        <v>0</v>
      </c>
      <c r="T15" s="311">
        <f>Councils!U18</f>
        <v>1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IF(ISNA(VLOOKUP($A15,GA!$A$1:$D$867,3,0))," ",VLOOKUP($A15,GA!$A$1:$D$867,3,0))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IF(ISNA(VLOOKUP($V16,DD_Info!$A$1:$E$223,3,0)),0,VLOOKUP($V16,DD_Info!$A$1:$E$223,3,0))</f>
        <v>Dallas</v>
      </c>
      <c r="E16" s="311">
        <f>Councils!E19</f>
        <v>103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1</v>
      </c>
      <c r="T16" s="311">
        <f>Councils!U19</f>
        <v>0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IF(ISNA(VLOOKUP($A16,GA!$A$1:$D$867,3,0))," ",VLOOKUP($A16,GA!$A$1:$D$867,3,0))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IF(ISNA(VLOOKUP($V17,DD_Info!$A$1:$E$223,3,0)),0,VLOOKUP($V17,DD_Info!$A$1:$E$223,3,0))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IF(ISNA(VLOOKUP($A17,GA!$A$1:$D$867,3,0))," ",VLOOKUP($A17,GA!$A$1:$D$867,3,0))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IF(ISNA(VLOOKUP($V18,DD_Info!$A$1:$E$223,3,0)),0,VLOOKUP($V18,DD_Info!$A$1:$E$223,3,0))</f>
        <v>Tyler</v>
      </c>
      <c r="E18" s="311">
        <f>Councils!E21</f>
        <v>93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1</v>
      </c>
      <c r="K18" s="311">
        <f>Councils!K21</f>
        <v>0</v>
      </c>
      <c r="L18" s="311">
        <f>Councils!L21</f>
        <v>1</v>
      </c>
      <c r="M18" s="312">
        <f>Councils!M21</f>
        <v>20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IF(ISNA(VLOOKUP($A18,GA!$A$1:$D$867,3,0))," ",VLOOKUP($A18,GA!$A$1:$D$867,3,0))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IF(ISNA(VLOOKUP($V19,DD_Info!$A$1:$E$223,3,0)),0,VLOOKUP($V19,DD_Info!$A$1:$E$223,3,0))</f>
        <v>Victoria</v>
      </c>
      <c r="E19" s="311">
        <f>Councils!E22</f>
        <v>295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2</v>
      </c>
      <c r="K19" s="311">
        <f>Councils!K22</f>
        <v>0</v>
      </c>
      <c r="L19" s="311">
        <f>Councils!L22</f>
        <v>2</v>
      </c>
      <c r="M19" s="312">
        <f>Councils!M22</f>
        <v>13.33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IF(ISNA(VLOOKUP($A19,GA!$A$1:$D$867,3,0))," ",VLOOKUP($A19,GA!$A$1:$D$867,3,0))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IF(ISNA(VLOOKUP($V20,DD_Info!$A$1:$E$223,3,0)),0,VLOOKUP($V20,DD_Info!$A$1:$E$223,3,0))</f>
        <v>Dallas</v>
      </c>
      <c r="E20" s="311">
        <f>Councils!E23</f>
        <v>239</v>
      </c>
      <c r="F20" s="311">
        <f>Councils!F23</f>
        <v>13</v>
      </c>
      <c r="G20" s="311">
        <f>Councils!G23</f>
        <v>5</v>
      </c>
      <c r="H20" s="311">
        <f>Councils!H23</f>
        <v>0</v>
      </c>
      <c r="I20" s="311">
        <f>Councils!I23</f>
        <v>5</v>
      </c>
      <c r="J20" s="311">
        <f>Councils!J23</f>
        <v>6</v>
      </c>
      <c r="K20" s="311">
        <f>Councils!K23</f>
        <v>0</v>
      </c>
      <c r="L20" s="311">
        <f>Councils!L23</f>
        <v>6</v>
      </c>
      <c r="M20" s="312">
        <f>Councils!M23</f>
        <v>46.15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IF(ISNA(VLOOKUP($A20,GA!$A$1:$D$867,3,0))," ",VLOOKUP($A20,GA!$A$1:$D$867,3,0))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IF(ISNA(VLOOKUP($V21,DD_Info!$A$1:$E$223,3,0)),0,VLOOKUP($V21,DD_Info!$A$1:$E$223,3,0))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1</v>
      </c>
      <c r="S21" s="311">
        <f>Councils!T24</f>
        <v>1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IF(ISNA(VLOOKUP($A21,GA!$A$1:$D$867,3,0))," ",VLOOKUP($A21,GA!$A$1:$D$867,3,0))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IF(ISNA(VLOOKUP($V22,DD_Info!$A$1:$E$223,3,0)),0,VLOOKUP($V22,DD_Info!$A$1:$E$223,3,0))</f>
        <v>Tyler</v>
      </c>
      <c r="E22" s="311">
        <f>Councils!E25</f>
        <v>180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1</v>
      </c>
      <c r="K22" s="311">
        <f>Councils!K25</f>
        <v>0</v>
      </c>
      <c r="L22" s="311">
        <f>Councils!L25</f>
        <v>1</v>
      </c>
      <c r="M22" s="312">
        <f>Councils!M25</f>
        <v>10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IF(ISNA(VLOOKUP($A22,GA!$A$1:$D$867,3,0))," ",VLOOKUP($A22,GA!$A$1:$D$867,3,0))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IF(ISNA(VLOOKUP($V23,DD_Info!$A$1:$E$223,3,0)),0,VLOOKUP($V23,DD_Info!$A$1:$E$223,3,0))</f>
        <v>Amarillo</v>
      </c>
      <c r="E23" s="311">
        <f>Councils!E26</f>
        <v>119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5</v>
      </c>
      <c r="K23" s="311">
        <f>Councils!K26</f>
        <v>0</v>
      </c>
      <c r="L23" s="311">
        <f>Councils!L26</f>
        <v>5</v>
      </c>
      <c r="M23" s="312">
        <f>Councils!M26</f>
        <v>83.33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IF(ISNA(VLOOKUP($A23,GA!$A$1:$D$867,3,0))," ",VLOOKUP($A23,GA!$A$1:$D$867,3,0))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IF(ISNA(VLOOKUP($V24,DD_Info!$A$1:$E$223,3,0)),0,VLOOKUP($V24,DD_Info!$A$1:$E$223,3,0))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2</v>
      </c>
      <c r="H24" s="311">
        <f>Councils!H27</f>
        <v>0</v>
      </c>
      <c r="I24" s="311">
        <f>Councils!I27</f>
        <v>2</v>
      </c>
      <c r="J24" s="311">
        <f>Councils!J27</f>
        <v>2</v>
      </c>
      <c r="K24" s="311">
        <f>Councils!K27</f>
        <v>0</v>
      </c>
      <c r="L24" s="311">
        <f>Councils!L27</f>
        <v>2</v>
      </c>
      <c r="M24" s="312">
        <f>Councils!M27</f>
        <v>13.33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1</v>
      </c>
      <c r="S24" s="311">
        <f>Councils!T27</f>
        <v>2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IF(ISNA(VLOOKUP($A24,GA!$A$1:$D$867,3,0))," ",VLOOKUP($A24,GA!$A$1:$D$867,3,0))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IF(ISNA(VLOOKUP($V25,DD_Info!$A$1:$E$223,3,0)),0,VLOOKUP($V25,DD_Info!$A$1:$E$223,3,0))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1</v>
      </c>
      <c r="T25" s="311">
        <f>Councils!U28</f>
        <v>-1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IF(ISNA(VLOOKUP($A25,GA!$A$1:$D$867,3,0))," ",VLOOKUP($A25,GA!$A$1:$D$867,3,0))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IF(ISNA(VLOOKUP($V26,DD_Info!$A$1:$E$223,3,0)),0,VLOOKUP($V26,DD_Info!$A$1:$E$223,3,0))</f>
        <v>Tyler</v>
      </c>
      <c r="E26" s="311">
        <f>Councils!E29</f>
        <v>185</v>
      </c>
      <c r="F26" s="311">
        <f>Councils!F29</f>
        <v>11</v>
      </c>
      <c r="G26" s="311">
        <f>Councils!G29</f>
        <v>5</v>
      </c>
      <c r="H26" s="311">
        <f>Councils!H29</f>
        <v>0</v>
      </c>
      <c r="I26" s="311">
        <f>Councils!I29</f>
        <v>5</v>
      </c>
      <c r="J26" s="311">
        <f>Councils!J29</f>
        <v>6</v>
      </c>
      <c r="K26" s="311">
        <f>Councils!K29</f>
        <v>0</v>
      </c>
      <c r="L26" s="311">
        <f>Councils!L29</f>
        <v>6</v>
      </c>
      <c r="M26" s="312">
        <f>Councils!M29</f>
        <v>54.55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IF(ISNA(VLOOKUP($A26,GA!$A$1:$D$867,3,0))," ",VLOOKUP($A26,GA!$A$1:$D$867,3,0))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IF(ISNA(VLOOKUP($V27,DD_Info!$A$1:$E$223,3,0)),0,VLOOKUP($V27,DD_Info!$A$1:$E$223,3,0))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2</v>
      </c>
      <c r="H27" s="311">
        <f>Councils!H30</f>
        <v>0</v>
      </c>
      <c r="I27" s="311">
        <f>Councils!I30</f>
        <v>2</v>
      </c>
      <c r="J27" s="311">
        <f>Councils!J30</f>
        <v>5</v>
      </c>
      <c r="K27" s="311">
        <f>Councils!K30</f>
        <v>0</v>
      </c>
      <c r="L27" s="311">
        <f>Councils!L30</f>
        <v>5</v>
      </c>
      <c r="M27" s="312">
        <f>Councils!M30</f>
        <v>55.56</v>
      </c>
      <c r="N27" s="311">
        <f>Councils!O30</f>
        <v>0</v>
      </c>
      <c r="O27" s="311">
        <f>Councils!P30</f>
        <v>1</v>
      </c>
      <c r="P27" s="311">
        <f>Councils!Q30</f>
        <v>0</v>
      </c>
      <c r="Q27" s="311">
        <f>Councils!R30</f>
        <v>1</v>
      </c>
      <c r="R27" s="311">
        <f>Councils!S30</f>
        <v>1</v>
      </c>
      <c r="S27" s="311">
        <f>Councils!T30</f>
        <v>0</v>
      </c>
      <c r="T27" s="311">
        <f>Councils!U30</f>
        <v>1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IF(ISNA(VLOOKUP($A27,GA!$A$1:$D$867,3,0))," ",VLOOKUP($A27,GA!$A$1:$D$867,3,0))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IF(ISNA(VLOOKUP($V28,DD_Info!$A$1:$E$223,3,0)),0,VLOOKUP($V28,DD_Info!$A$1:$E$223,3,0))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1</v>
      </c>
      <c r="S28" s="311">
        <f>Councils!T31</f>
        <v>1</v>
      </c>
      <c r="T28" s="311">
        <f>Councils!U31</f>
        <v>0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IF(ISNA(VLOOKUP($A28,GA!$A$1:$D$867,3,0))," ",VLOOKUP($A28,GA!$A$1:$D$867,3,0))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Unassigned</v>
      </c>
      <c r="C29" s="311" t="str">
        <f>Councils!D32</f>
        <v>Refugio</v>
      </c>
      <c r="D29" s="311" t="str">
        <f>IF(ISNA(VLOOKUP($V29,DD_Info!$A$1:$E$223,3,0)),0,VLOOKUP($V29,DD_Info!$A$1:$E$223,3,0))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IF(ISNA(VLOOKUP($A29,GA!$A$1:$D$867,3,0))," ",VLOOKUP($A29,GA!$A$1:$D$867,3,0))</f>
        <v>Carlin</v>
      </c>
      <c r="Y29" s="344" t="str">
        <f>IF(ISNA(VLOOKUP($A29,Dormant_Councils!$A$1:$E$811,5,0)),"No",VLOOKUP($A29,Dormant_Councils!$A$1:$E$811,5,0))</f>
        <v>Dormant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IF(ISNA(VLOOKUP($V30,DD_Info!$A$1:$E$223,3,0)),0,VLOOKUP($V30,DD_Info!$A$1:$E$223,3,0))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IF(ISNA(VLOOKUP($A30,GA!$A$1:$D$867,3,0))," ",VLOOKUP($A30,GA!$A$1:$D$867,3,0))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IF(ISNA(VLOOKUP($V31,DD_Info!$A$1:$E$223,3,0)),0,VLOOKUP($V31,DD_Info!$A$1:$E$223,3,0))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IF(ISNA(VLOOKUP($A31,GA!$A$1:$D$867,3,0))," ",VLOOKUP($A31,GA!$A$1:$D$867,3,0))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IF(ISNA(VLOOKUP($V32,DD_Info!$A$1:$E$223,3,0)),0,VLOOKUP($V32,DD_Info!$A$1:$E$223,3,0))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IF(ISNA(VLOOKUP($A32,GA!$A$1:$D$867,3,0))," ",VLOOKUP($A32,GA!$A$1:$D$867,3,0))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IF(ISNA(VLOOKUP($V33,DD_Info!$A$1:$E$223,3,0)),0,VLOOKUP($V33,DD_Info!$A$1:$E$223,3,0))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IF(ISNA(VLOOKUP($A33,GA!$A$1:$D$867,3,0))," ",VLOOKUP($A33,GA!$A$1:$D$867,3,0))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IF(ISNA(VLOOKUP($V34,DD_Info!$A$1:$E$223,3,0)),0,VLOOKUP($V34,DD_Info!$A$1:$E$223,3,0))</f>
        <v>Fort Worth</v>
      </c>
      <c r="E34" s="311">
        <f>Councils!E37</f>
        <v>89</v>
      </c>
      <c r="F34" s="311">
        <f>Councils!F37</f>
        <v>5</v>
      </c>
      <c r="G34" s="311">
        <f>Councils!G37</f>
        <v>2</v>
      </c>
      <c r="H34" s="311">
        <f>Councils!H37</f>
        <v>0</v>
      </c>
      <c r="I34" s="311">
        <f>Councils!I37</f>
        <v>2</v>
      </c>
      <c r="J34" s="311">
        <f>Councils!J37</f>
        <v>2</v>
      </c>
      <c r="K34" s="311">
        <f>Councils!K37</f>
        <v>0</v>
      </c>
      <c r="L34" s="311">
        <f>Councils!L37</f>
        <v>2</v>
      </c>
      <c r="M34" s="312">
        <f>Councils!M37</f>
        <v>40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1</v>
      </c>
      <c r="T34" s="311">
        <f>Councils!U37</f>
        <v>-1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IF(ISNA(VLOOKUP($A34,GA!$A$1:$D$867,3,0))," ",VLOOKUP($A34,GA!$A$1:$D$867,3,0))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IF(ISNA(VLOOKUP($V35,DD_Info!$A$1:$E$223,3,0)),0,VLOOKUP($V35,DD_Info!$A$1:$E$223,3,0))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3</v>
      </c>
      <c r="K35" s="311">
        <f>Councils!K38</f>
        <v>0</v>
      </c>
      <c r="L35" s="311">
        <f>Councils!L38</f>
        <v>3</v>
      </c>
      <c r="M35" s="312">
        <f>Councils!M38</f>
        <v>21.43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2</v>
      </c>
      <c r="T35" s="311">
        <f>Councils!U38</f>
        <v>-1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IF(ISNA(VLOOKUP($A35,GA!$A$1:$D$867,3,0))," ",VLOOKUP($A35,GA!$A$1:$D$867,3,0))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IF(ISNA(VLOOKUP($V36,DD_Info!$A$1:$E$223,3,0)),0,VLOOKUP($V36,DD_Info!$A$1:$E$223,3,0))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3</v>
      </c>
      <c r="K36" s="311">
        <f>Councils!K39</f>
        <v>0</v>
      </c>
      <c r="L36" s="311">
        <f>Councils!L39</f>
        <v>3</v>
      </c>
      <c r="M36" s="312">
        <f>Councils!M39</f>
        <v>30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IF(ISNA(VLOOKUP($A36,GA!$A$1:$D$867,3,0))," ",VLOOKUP($A36,GA!$A$1:$D$867,3,0))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IF(ISNA(VLOOKUP($V37,DD_Info!$A$1:$E$223,3,0)),0,VLOOKUP($V37,DD_Info!$A$1:$E$223,3,0))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6</v>
      </c>
      <c r="K37" s="311">
        <f>Councils!K40</f>
        <v>0</v>
      </c>
      <c r="L37" s="311">
        <f>Councils!L40</f>
        <v>6</v>
      </c>
      <c r="M37" s="312">
        <f>Councils!M40</f>
        <v>100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2</v>
      </c>
      <c r="S37" s="311">
        <f>Councils!T40</f>
        <v>0</v>
      </c>
      <c r="T37" s="311">
        <f>Councils!U40</f>
        <v>2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IF(ISNA(VLOOKUP($A37,GA!$A$1:$D$867,3,0))," ",VLOOKUP($A37,GA!$A$1:$D$867,3,0))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IF(ISNA(VLOOKUP($V38,DD_Info!$A$1:$E$223,3,0)),0,VLOOKUP($V38,DD_Info!$A$1:$E$223,3,0))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IF(ISNA(VLOOKUP($A38,GA!$A$1:$D$867,3,0))," ",VLOOKUP($A38,GA!$A$1:$D$867,3,0))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IF(ISNA(VLOOKUP($V39,DD_Info!$A$1:$E$223,3,0)),0,VLOOKUP($V39,DD_Info!$A$1:$E$223,3,0))</f>
        <v>San Angelo</v>
      </c>
      <c r="E39" s="311">
        <f>Councils!E42</f>
        <v>145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5</v>
      </c>
      <c r="K39" s="311">
        <f>Councils!K42</f>
        <v>0</v>
      </c>
      <c r="L39" s="311">
        <f>Councils!L42</f>
        <v>5</v>
      </c>
      <c r="M39" s="312">
        <f>Councils!M42</f>
        <v>62.5</v>
      </c>
      <c r="N39" s="311">
        <f>Councils!O42</f>
        <v>0</v>
      </c>
      <c r="O39" s="311">
        <f>Councils!P42</f>
        <v>0</v>
      </c>
      <c r="P39" s="311">
        <f>Councils!Q42</f>
        <v>1</v>
      </c>
      <c r="Q39" s="311">
        <f>Councils!R42</f>
        <v>-1</v>
      </c>
      <c r="R39" s="311">
        <f>Councils!S42</f>
        <v>2</v>
      </c>
      <c r="S39" s="311">
        <f>Councils!T42</f>
        <v>1</v>
      </c>
      <c r="T39" s="311">
        <f>Councils!U42</f>
        <v>1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IF(ISNA(VLOOKUP($A39,GA!$A$1:$D$867,3,0))," ",VLOOKUP($A39,GA!$A$1:$D$867,3,0))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IF(ISNA(VLOOKUP($V40,DD_Info!$A$1:$E$223,3,0)),0,VLOOKUP($V40,DD_Info!$A$1:$E$223,3,0))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0</v>
      </c>
      <c r="P40" s="311">
        <f>Councils!Q43</f>
        <v>1</v>
      </c>
      <c r="Q40" s="311">
        <f>Councils!R43</f>
        <v>-1</v>
      </c>
      <c r="R40" s="311">
        <f>Councils!S43</f>
        <v>5</v>
      </c>
      <c r="S40" s="311">
        <f>Councils!T43</f>
        <v>1</v>
      </c>
      <c r="T40" s="311">
        <f>Councils!U43</f>
        <v>4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IF(ISNA(VLOOKUP($A40,GA!$A$1:$D$867,3,0))," ",VLOOKUP($A40,GA!$A$1:$D$867,3,0))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IF(ISNA(VLOOKUP($V41,DD_Info!$A$1:$E$223,3,0)),0,VLOOKUP($V41,DD_Info!$A$1:$E$223,3,0))</f>
        <v>San Angelo</v>
      </c>
      <c r="E41" s="311">
        <f>Councils!E44</f>
        <v>168</v>
      </c>
      <c r="F41" s="311">
        <f>Councils!F44</f>
        <v>9</v>
      </c>
      <c r="G41" s="311">
        <f>Councils!G44</f>
        <v>2</v>
      </c>
      <c r="H41" s="311">
        <f>Councils!H44</f>
        <v>0</v>
      </c>
      <c r="I41" s="311">
        <f>Councils!I44</f>
        <v>2</v>
      </c>
      <c r="J41" s="311">
        <f>Councils!J44</f>
        <v>3</v>
      </c>
      <c r="K41" s="311">
        <f>Councils!K44</f>
        <v>0</v>
      </c>
      <c r="L41" s="311">
        <f>Councils!L44</f>
        <v>3</v>
      </c>
      <c r="M41" s="312">
        <f>Councils!M44</f>
        <v>33.33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1</v>
      </c>
      <c r="S41" s="311">
        <f>Councils!T44</f>
        <v>0</v>
      </c>
      <c r="T41" s="311">
        <f>Councils!U44</f>
        <v>1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IF(ISNA(VLOOKUP($A41,GA!$A$1:$D$867,3,0))," ",VLOOKUP($A41,GA!$A$1:$D$867,3,0))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IF(ISNA(VLOOKUP($V42,DD_Info!$A$1:$E$223,3,0)),0,VLOOKUP($V42,DD_Info!$A$1:$E$223,3,0))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5</v>
      </c>
      <c r="K42" s="311">
        <f>Councils!K45</f>
        <v>0</v>
      </c>
      <c r="L42" s="311">
        <f>Councils!L45</f>
        <v>5</v>
      </c>
      <c r="M42" s="312">
        <f>Councils!M45</f>
        <v>100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IF(ISNA(VLOOKUP($A42,GA!$A$1:$D$867,3,0))," ",VLOOKUP($A42,GA!$A$1:$D$867,3,0))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IF(ISNA(VLOOKUP($V43,DD_Info!$A$1:$E$223,3,0)),0,VLOOKUP($V43,DD_Info!$A$1:$E$223,3,0))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0</v>
      </c>
      <c r="P43" s="311">
        <f>Councils!Q46</f>
        <v>1</v>
      </c>
      <c r="Q43" s="311">
        <f>Councils!R46</f>
        <v>-1</v>
      </c>
      <c r="R43" s="311">
        <f>Councils!S46</f>
        <v>2</v>
      </c>
      <c r="S43" s="311">
        <f>Councils!T46</f>
        <v>4</v>
      </c>
      <c r="T43" s="311">
        <f>Councils!U46</f>
        <v>-2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IF(ISNA(VLOOKUP($A43,GA!$A$1:$D$867,3,0))," ",VLOOKUP($A43,GA!$A$1:$D$867,3,0))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IF(ISNA(VLOOKUP($V44,DD_Info!$A$1:$E$223,3,0)),0,VLOOKUP($V44,DD_Info!$A$1:$E$223,3,0))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IF(ISNA(VLOOKUP($A44,GA!$A$1:$D$867,3,0))," ",VLOOKUP($A44,GA!$A$1:$D$867,3,0))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IF(ISNA(VLOOKUP($V45,DD_Info!$A$1:$E$223,3,0)),0,VLOOKUP($V45,DD_Info!$A$1:$E$223,3,0))</f>
        <v>Victoria</v>
      </c>
      <c r="E45" s="311">
        <f>Councils!E48</f>
        <v>600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3</v>
      </c>
      <c r="K45" s="311">
        <f>Councils!K48</f>
        <v>0</v>
      </c>
      <c r="L45" s="311">
        <f>Councils!L48</f>
        <v>3</v>
      </c>
      <c r="M45" s="312">
        <f>Councils!M48</f>
        <v>20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1</v>
      </c>
      <c r="S45" s="311">
        <f>Councils!T48</f>
        <v>2</v>
      </c>
      <c r="T45" s="311">
        <f>Councils!U48</f>
        <v>-1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IF(ISNA(VLOOKUP($A45,GA!$A$1:$D$867,3,0))," ",VLOOKUP($A45,GA!$A$1:$D$867,3,0))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IF(ISNA(VLOOKUP($V46,DD_Info!$A$1:$E$223,3,0)),0,VLOOKUP($V46,DD_Info!$A$1:$E$223,3,0))</f>
        <v>Beaumont</v>
      </c>
      <c r="E46" s="311">
        <f>Councils!E49</f>
        <v>192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7</v>
      </c>
      <c r="K46" s="311">
        <f>Councils!K49</f>
        <v>0</v>
      </c>
      <c r="L46" s="311">
        <f>Councils!L49</f>
        <v>7</v>
      </c>
      <c r="M46" s="312">
        <f>Councils!M49</f>
        <v>63.64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IF(ISNA(VLOOKUP($A46,GA!$A$1:$D$867,3,0))," ",VLOOKUP($A46,GA!$A$1:$D$867,3,0))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IF(ISNA(VLOOKUP($V47,DD_Info!$A$1:$E$223,3,0)),0,VLOOKUP($V47,DD_Info!$A$1:$E$223,3,0))</f>
        <v>Victoria</v>
      </c>
      <c r="E47" s="311">
        <f>Councils!E50</f>
        <v>59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4</v>
      </c>
      <c r="K47" s="311">
        <f>Councils!K50</f>
        <v>0</v>
      </c>
      <c r="L47" s="311">
        <f>Councils!L50</f>
        <v>4</v>
      </c>
      <c r="M47" s="312">
        <f>Councils!M50</f>
        <v>80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IF(ISNA(VLOOKUP($A47,GA!$A$1:$D$867,3,0))," ",VLOOKUP($A47,GA!$A$1:$D$867,3,0))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IF(ISNA(VLOOKUP($V48,DD_Info!$A$1:$E$223,3,0)),0,VLOOKUP($V48,DD_Info!$A$1:$E$223,3,0))</f>
        <v>Victoria</v>
      </c>
      <c r="E48" s="311">
        <f>Councils!E51</f>
        <v>420</v>
      </c>
      <c r="F48" s="311">
        <f>Councils!F51</f>
        <v>15</v>
      </c>
      <c r="G48" s="311">
        <f>Councils!G51</f>
        <v>3</v>
      </c>
      <c r="H48" s="311">
        <f>Councils!H51</f>
        <v>0</v>
      </c>
      <c r="I48" s="311">
        <f>Councils!I51</f>
        <v>3</v>
      </c>
      <c r="J48" s="311">
        <f>Councils!J51</f>
        <v>9</v>
      </c>
      <c r="K48" s="311">
        <f>Councils!K51</f>
        <v>0</v>
      </c>
      <c r="L48" s="311">
        <f>Councils!L51</f>
        <v>9</v>
      </c>
      <c r="M48" s="312">
        <f>Councils!M51</f>
        <v>60</v>
      </c>
      <c r="N48" s="311">
        <f>Councils!O51</f>
        <v>0</v>
      </c>
      <c r="O48" s="311">
        <f>Councils!P51</f>
        <v>1</v>
      </c>
      <c r="P48" s="311">
        <f>Councils!Q51</f>
        <v>0</v>
      </c>
      <c r="Q48" s="311">
        <f>Councils!R51</f>
        <v>1</v>
      </c>
      <c r="R48" s="311">
        <f>Councils!S51</f>
        <v>2</v>
      </c>
      <c r="S48" s="311">
        <f>Councils!T51</f>
        <v>2</v>
      </c>
      <c r="T48" s="311">
        <f>Councils!U51</f>
        <v>0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IF(ISNA(VLOOKUP($A48,GA!$A$1:$D$867,3,0))," ",VLOOKUP($A48,GA!$A$1:$D$867,3,0))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IF(ISNA(VLOOKUP($V49,DD_Info!$A$1:$E$223,3,0)),0,VLOOKUP($V49,DD_Info!$A$1:$E$223,3,0))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IF(ISNA(VLOOKUP($A49,GA!$A$1:$D$867,3,0))," ",VLOOKUP($A49,GA!$A$1:$D$867,3,0))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IF(ISNA(VLOOKUP($V50,DD_Info!$A$1:$E$223,3,0)),0,VLOOKUP($V50,DD_Info!$A$1:$E$223,3,0))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IF(ISNA(VLOOKUP($A50,GA!$A$1:$D$867,3,0))," ",VLOOKUP($A50,GA!$A$1:$D$867,3,0))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IF(ISNA(VLOOKUP($V51,DD_Info!$A$1:$E$223,3,0)),0,VLOOKUP($V51,DD_Info!$A$1:$E$223,3,0))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8</v>
      </c>
      <c r="K51" s="311">
        <f>Councils!K54</f>
        <v>0</v>
      </c>
      <c r="L51" s="311">
        <f>Councils!L54</f>
        <v>8</v>
      </c>
      <c r="M51" s="312">
        <f>Councils!M54</f>
        <v>114.29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IF(ISNA(VLOOKUP($A51,GA!$A$1:$D$867,3,0))," ",VLOOKUP($A51,GA!$A$1:$D$867,3,0))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IF(ISNA(VLOOKUP($V52,DD_Info!$A$1:$E$223,3,0)),0,VLOOKUP($V52,DD_Info!$A$1:$E$223,3,0))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IF(ISNA(VLOOKUP($A52,GA!$A$1:$D$867,3,0))," ",VLOOKUP($A52,GA!$A$1:$D$867,3,0))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IF(ISNA(VLOOKUP($V53,DD_Info!$A$1:$E$223,3,0)),0,VLOOKUP($V53,DD_Info!$A$1:$E$223,3,0))</f>
        <v>Lubbock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IF(ISNA(VLOOKUP($A53,GA!$A$1:$D$867,3,0))," ",VLOOKUP($A53,GA!$A$1:$D$867,3,0))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IF(ISNA(VLOOKUP($V54,DD_Info!$A$1:$E$223,3,0)),0,VLOOKUP($V54,DD_Info!$A$1:$E$223,3,0))</f>
        <v>Austin</v>
      </c>
      <c r="E54" s="311">
        <f>Councils!E57</f>
        <v>549</v>
      </c>
      <c r="F54" s="311">
        <f>Councils!F57</f>
        <v>15</v>
      </c>
      <c r="G54" s="311">
        <f>Councils!G57</f>
        <v>2</v>
      </c>
      <c r="H54" s="311">
        <f>Councils!H57</f>
        <v>0</v>
      </c>
      <c r="I54" s="311">
        <f>Councils!I57</f>
        <v>2</v>
      </c>
      <c r="J54" s="311">
        <f>Councils!J57</f>
        <v>8</v>
      </c>
      <c r="K54" s="311">
        <f>Councils!K57</f>
        <v>0</v>
      </c>
      <c r="L54" s="311">
        <f>Councils!L57</f>
        <v>8</v>
      </c>
      <c r="M54" s="312">
        <f>Councils!M57</f>
        <v>53.33</v>
      </c>
      <c r="N54" s="311">
        <f>Councils!O57</f>
        <v>0</v>
      </c>
      <c r="O54" s="311">
        <f>Councils!P57</f>
        <v>0</v>
      </c>
      <c r="P54" s="311">
        <f>Councils!Q57</f>
        <v>0</v>
      </c>
      <c r="Q54" s="311">
        <f>Councils!R57</f>
        <v>0</v>
      </c>
      <c r="R54" s="311">
        <f>Councils!S57</f>
        <v>6</v>
      </c>
      <c r="S54" s="311">
        <f>Councils!T57</f>
        <v>0</v>
      </c>
      <c r="T54" s="311">
        <f>Councils!U57</f>
        <v>6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IF(ISNA(VLOOKUP($A54,GA!$A$1:$D$867,3,0))," ",VLOOKUP($A54,GA!$A$1:$D$867,3,0))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IF(ISNA(VLOOKUP($V55,DD_Info!$A$1:$E$223,3,0)),0,VLOOKUP($V55,DD_Info!$A$1:$E$223,3,0))</f>
        <v>El Paso</v>
      </c>
      <c r="E55" s="311">
        <f>Councils!E58</f>
        <v>101</v>
      </c>
      <c r="F55" s="311">
        <f>Councils!F58</f>
        <v>6</v>
      </c>
      <c r="G55" s="311">
        <f>Councils!G58</f>
        <v>0</v>
      </c>
      <c r="H55" s="311">
        <f>Councils!H58</f>
        <v>0</v>
      </c>
      <c r="I55" s="311">
        <f>Councils!I58</f>
        <v>0</v>
      </c>
      <c r="J55" s="311">
        <f>Councils!J58</f>
        <v>5</v>
      </c>
      <c r="K55" s="311">
        <f>Councils!K58</f>
        <v>0</v>
      </c>
      <c r="L55" s="311">
        <f>Councils!L58</f>
        <v>5</v>
      </c>
      <c r="M55" s="312">
        <f>Councils!M58</f>
        <v>83.33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IF(ISNA(VLOOKUP($A55,GA!$A$1:$D$867,3,0))," ",VLOOKUP($A55,GA!$A$1:$D$867,3,0))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IF(ISNA(VLOOKUP($V56,DD_Info!$A$1:$E$223,3,0)),0,VLOOKUP($V56,DD_Info!$A$1:$E$223,3,0))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1</v>
      </c>
      <c r="T56" s="311">
        <f>Councils!U59</f>
        <v>-1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IF(ISNA(VLOOKUP($A56,GA!$A$1:$D$867,3,0))," ",VLOOKUP($A56,GA!$A$1:$D$867,3,0))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IF(ISNA(VLOOKUP($V57,DD_Info!$A$1:$E$223,3,0)),0,VLOOKUP($V57,DD_Info!$A$1:$E$223,3,0))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2</v>
      </c>
      <c r="T57" s="311">
        <f>Councils!U60</f>
        <v>-2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IF(ISNA(VLOOKUP($A57,GA!$A$1:$D$867,3,0))," ",VLOOKUP($A57,GA!$A$1:$D$867,3,0))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IF(ISNA(VLOOKUP($V58,DD_Info!$A$1:$E$223,3,0)),0,VLOOKUP($V58,DD_Info!$A$1:$E$223,3,0))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IF(ISNA(VLOOKUP($A58,GA!$A$1:$D$867,3,0))," ",VLOOKUP($A58,GA!$A$1:$D$867,3,0))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IF(ISNA(VLOOKUP($V59,DD_Info!$A$1:$E$223,3,0)),0,VLOOKUP($V59,DD_Info!$A$1:$E$223,3,0))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IF(ISNA(VLOOKUP($A59,GA!$A$1:$D$867,3,0))," ",VLOOKUP($A59,GA!$A$1:$D$867,3,0))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IF(ISNA(VLOOKUP($V60,DD_Info!$A$1:$E$223,3,0)),0,VLOOKUP($V60,DD_Info!$A$1:$E$223,3,0))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IF(ISNA(VLOOKUP($A60,GA!$A$1:$D$867,3,0))," ",VLOOKUP($A60,GA!$A$1:$D$867,3,0))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IF(ISNA(VLOOKUP($V61,DD_Info!$A$1:$E$223,3,0)),0,VLOOKUP($V61,DD_Info!$A$1:$E$223,3,0))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3</v>
      </c>
      <c r="K61" s="311">
        <f>Councils!K64</f>
        <v>0</v>
      </c>
      <c r="L61" s="311">
        <f>Councils!L64</f>
        <v>3</v>
      </c>
      <c r="M61" s="312">
        <f>Councils!M64</f>
        <v>42.86</v>
      </c>
      <c r="N61" s="311">
        <f>Councils!O64</f>
        <v>0</v>
      </c>
      <c r="O61" s="311">
        <f>Councils!P64</f>
        <v>0</v>
      </c>
      <c r="P61" s="311">
        <f>Councils!Q64</f>
        <v>1</v>
      </c>
      <c r="Q61" s="311">
        <f>Councils!R64</f>
        <v>-1</v>
      </c>
      <c r="R61" s="311">
        <f>Councils!S64</f>
        <v>0</v>
      </c>
      <c r="S61" s="311">
        <f>Councils!T64</f>
        <v>1</v>
      </c>
      <c r="T61" s="311">
        <f>Councils!U64</f>
        <v>-1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IF(ISNA(VLOOKUP($A61,GA!$A$1:$D$867,3,0))," ",VLOOKUP($A61,GA!$A$1:$D$867,3,0))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IF(ISNA(VLOOKUP($V62,DD_Info!$A$1:$E$223,3,0)),0,VLOOKUP($V62,DD_Info!$A$1:$E$223,3,0))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1</v>
      </c>
      <c r="H62" s="311">
        <f>Councils!H65</f>
        <v>0</v>
      </c>
      <c r="I62" s="311">
        <f>Councils!I65</f>
        <v>1</v>
      </c>
      <c r="J62" s="311">
        <f>Councils!J65</f>
        <v>3</v>
      </c>
      <c r="K62" s="311">
        <f>Councils!K65</f>
        <v>0</v>
      </c>
      <c r="L62" s="311">
        <f>Councils!L65</f>
        <v>3</v>
      </c>
      <c r="M62" s="312">
        <f>Councils!M65</f>
        <v>42.86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IF(ISNA(VLOOKUP($A62,GA!$A$1:$D$867,3,0))," ",VLOOKUP($A62,GA!$A$1:$D$867,3,0))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IF(ISNA(VLOOKUP($V63,DD_Info!$A$1:$E$223,3,0)),0,VLOOKUP($V63,DD_Info!$A$1:$E$223,3,0))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IF(ISNA(VLOOKUP($A63,GA!$A$1:$D$867,3,0))," ",VLOOKUP($A63,GA!$A$1:$D$867,3,0))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IF(ISNA(VLOOKUP($V64,DD_Info!$A$1:$E$223,3,0)),0,VLOOKUP($V64,DD_Info!$A$1:$E$223,3,0))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1</v>
      </c>
      <c r="Q64" s="311">
        <f>Councils!R67</f>
        <v>-1</v>
      </c>
      <c r="R64" s="311">
        <f>Councils!S67</f>
        <v>1</v>
      </c>
      <c r="S64" s="311">
        <f>Councils!T67</f>
        <v>1</v>
      </c>
      <c r="T64" s="311">
        <f>Councils!U67</f>
        <v>0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IF(ISNA(VLOOKUP($A64,GA!$A$1:$D$867,3,0))," ",VLOOKUP($A64,GA!$A$1:$D$867,3,0))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IF(ISNA(VLOOKUP($V65,DD_Info!$A$1:$E$223,3,0)),0,VLOOKUP($V65,DD_Info!$A$1:$E$223,3,0))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IF(ISNA(VLOOKUP($A65,GA!$A$1:$D$867,3,0))," ",VLOOKUP($A65,GA!$A$1:$D$867,3,0))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IF(ISNA(VLOOKUP($V66,DD_Info!$A$1:$E$223,3,0)),0,VLOOKUP($V66,DD_Info!$A$1:$E$223,3,0))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1</v>
      </c>
      <c r="Q66" s="311">
        <f>Councils!R69</f>
        <v>-1</v>
      </c>
      <c r="R66" s="311">
        <f>Councils!S69</f>
        <v>0</v>
      </c>
      <c r="S66" s="311">
        <f>Councils!T69</f>
        <v>2</v>
      </c>
      <c r="T66" s="311">
        <f>Councils!U69</f>
        <v>-2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IF(ISNA(VLOOKUP($A66,GA!$A$1:$D$867,3,0))," ",VLOOKUP($A66,GA!$A$1:$D$867,3,0))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IF(ISNA(VLOOKUP($V67,DD_Info!$A$1:$E$223,3,0)),0,VLOOKUP($V67,DD_Info!$A$1:$E$223,3,0))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1</v>
      </c>
      <c r="K67" s="311">
        <f>Councils!K70</f>
        <v>0</v>
      </c>
      <c r="L67" s="311">
        <f>Councils!L70</f>
        <v>1</v>
      </c>
      <c r="M67" s="312">
        <f>Councils!M70</f>
        <v>20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1</v>
      </c>
      <c r="T67" s="311">
        <f>Councils!U70</f>
        <v>-1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IF(ISNA(VLOOKUP($A67,GA!$A$1:$D$867,3,0))," ",VLOOKUP($A67,GA!$A$1:$D$867,3,0))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IF(ISNA(VLOOKUP($V68,DD_Info!$A$1:$E$223,3,0)),0,VLOOKUP($V68,DD_Info!$A$1:$E$223,3,0))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2</v>
      </c>
      <c r="K68" s="311">
        <f>Councils!K71</f>
        <v>0</v>
      </c>
      <c r="L68" s="311">
        <f>Councils!L71</f>
        <v>2</v>
      </c>
      <c r="M68" s="312">
        <f>Councils!M71</f>
        <v>25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2</v>
      </c>
      <c r="S68" s="311">
        <f>Councils!T71</f>
        <v>0</v>
      </c>
      <c r="T68" s="311">
        <f>Councils!U71</f>
        <v>2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IF(ISNA(VLOOKUP($A68,GA!$A$1:$D$867,3,0))," ",VLOOKUP($A68,GA!$A$1:$D$867,3,0))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IF(ISNA(VLOOKUP($V69,DD_Info!$A$1:$E$223,3,0)),0,VLOOKUP($V69,DD_Info!$A$1:$E$223,3,0))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10</v>
      </c>
      <c r="K69" s="311">
        <f>Councils!K72</f>
        <v>0</v>
      </c>
      <c r="L69" s="311">
        <f>Councils!L72</f>
        <v>10</v>
      </c>
      <c r="M69" s="312">
        <f>Councils!M72</f>
        <v>166.67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1</v>
      </c>
      <c r="S69" s="311">
        <f>Councils!T72</f>
        <v>0</v>
      </c>
      <c r="T69" s="311">
        <f>Councils!U72</f>
        <v>1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IF(ISNA(VLOOKUP($A69,GA!$A$1:$D$867,3,0))," ",VLOOKUP($A69,GA!$A$1:$D$867,3,0))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IF(ISNA(VLOOKUP($V70,DD_Info!$A$1:$E$223,3,0)),0,VLOOKUP($V70,DD_Info!$A$1:$E$223,3,0))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1</v>
      </c>
      <c r="H70" s="311">
        <f>Councils!H73</f>
        <v>0</v>
      </c>
      <c r="I70" s="311">
        <f>Councils!I73</f>
        <v>1</v>
      </c>
      <c r="J70" s="311">
        <f>Councils!J73</f>
        <v>4</v>
      </c>
      <c r="K70" s="311">
        <f>Councils!K73</f>
        <v>0</v>
      </c>
      <c r="L70" s="311">
        <f>Councils!L73</f>
        <v>4</v>
      </c>
      <c r="M70" s="312">
        <f>Councils!M73</f>
        <v>33.33</v>
      </c>
      <c r="N70" s="311">
        <f>Councils!O73</f>
        <v>0</v>
      </c>
      <c r="O70" s="311">
        <f>Councils!P73</f>
        <v>0</v>
      </c>
      <c r="P70" s="311">
        <f>Councils!Q73</f>
        <v>0</v>
      </c>
      <c r="Q70" s="311">
        <f>Councils!R73</f>
        <v>0</v>
      </c>
      <c r="R70" s="311">
        <f>Councils!S73</f>
        <v>1</v>
      </c>
      <c r="S70" s="311">
        <f>Councils!T73</f>
        <v>2</v>
      </c>
      <c r="T70" s="311">
        <f>Councils!U73</f>
        <v>-1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IF(ISNA(VLOOKUP($A70,GA!$A$1:$D$867,3,0))," ",VLOOKUP($A70,GA!$A$1:$D$867,3,0))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IF(ISNA(VLOOKUP($V71,DD_Info!$A$1:$E$223,3,0)),0,VLOOKUP($V71,DD_Info!$A$1:$E$223,3,0))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2</v>
      </c>
      <c r="K71" s="311">
        <f>Councils!K74</f>
        <v>0</v>
      </c>
      <c r="L71" s="311">
        <f>Councils!L74</f>
        <v>2</v>
      </c>
      <c r="M71" s="312">
        <f>Councils!M74</f>
        <v>40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IF(ISNA(VLOOKUP($A71,GA!$A$1:$D$867,3,0))," ",VLOOKUP($A71,GA!$A$1:$D$867,3,0))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IF(ISNA(VLOOKUP($V72,DD_Info!$A$1:$E$223,3,0)),0,VLOOKUP($V72,DD_Info!$A$1:$E$223,3,0))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1</v>
      </c>
      <c r="K72" s="311">
        <f>Councils!K75</f>
        <v>0</v>
      </c>
      <c r="L72" s="311">
        <f>Councils!L75</f>
        <v>1</v>
      </c>
      <c r="M72" s="312">
        <f>Councils!M75</f>
        <v>20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IF(ISNA(VLOOKUP($A72,GA!$A$1:$D$867,3,0))," ",VLOOKUP($A72,GA!$A$1:$D$867,3,0))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IF(ISNA(VLOOKUP($V73,DD_Info!$A$1:$E$223,3,0)),0,VLOOKUP($V73,DD_Info!$A$1:$E$223,3,0))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3</v>
      </c>
      <c r="K73" s="311">
        <f>Councils!K76</f>
        <v>0</v>
      </c>
      <c r="L73" s="311">
        <f>Councils!L76</f>
        <v>3</v>
      </c>
      <c r="M73" s="312">
        <f>Councils!M76</f>
        <v>20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1</v>
      </c>
      <c r="S73" s="311">
        <f>Councils!T76</f>
        <v>0</v>
      </c>
      <c r="T73" s="311">
        <f>Councils!U76</f>
        <v>1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IF(ISNA(VLOOKUP($A73,GA!$A$1:$D$867,3,0))," ",VLOOKUP($A73,GA!$A$1:$D$867,3,0))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IF(ISNA(VLOOKUP($V74,DD_Info!$A$1:$E$223,3,0)),0,VLOOKUP($V74,DD_Info!$A$1:$E$223,3,0))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IF(ISNA(VLOOKUP($A74,GA!$A$1:$D$867,3,0))," ",VLOOKUP($A74,GA!$A$1:$D$867,3,0))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IF(ISNA(VLOOKUP($V75,DD_Info!$A$1:$E$223,3,0)),0,VLOOKUP($V75,DD_Info!$A$1:$E$223,3,0))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IF(ISNA(VLOOKUP($A75,GA!$A$1:$D$867,3,0))," ",VLOOKUP($A75,GA!$A$1:$D$867,3,0))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IF(ISNA(VLOOKUP($V76,DD_Info!$A$1:$E$223,3,0)),0,VLOOKUP($V76,DD_Info!$A$1:$E$223,3,0))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1</v>
      </c>
      <c r="S76" s="311">
        <f>Councils!T79</f>
        <v>0</v>
      </c>
      <c r="T76" s="311">
        <f>Councils!U79</f>
        <v>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IF(ISNA(VLOOKUP($A76,GA!$A$1:$D$867,3,0))," ",VLOOKUP($A76,GA!$A$1:$D$867,3,0))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IF(ISNA(VLOOKUP($V77,DD_Info!$A$1:$E$223,3,0)),0,VLOOKUP($V77,DD_Info!$A$1:$E$223,3,0))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3</v>
      </c>
      <c r="K77" s="311">
        <f>Councils!K80</f>
        <v>0</v>
      </c>
      <c r="L77" s="311">
        <f>Councils!L80</f>
        <v>3</v>
      </c>
      <c r="M77" s="312">
        <f>Councils!M80</f>
        <v>20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1</v>
      </c>
      <c r="S77" s="311">
        <f>Councils!T80</f>
        <v>2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IF(ISNA(VLOOKUP($A77,GA!$A$1:$D$867,3,0))," ",VLOOKUP($A77,GA!$A$1:$D$867,3,0))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IF(ISNA(VLOOKUP($V78,DD_Info!$A$1:$E$223,3,0)),0,VLOOKUP($V78,DD_Info!$A$1:$E$223,3,0))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IF(ISNA(VLOOKUP($A78,GA!$A$1:$D$867,3,0))," ",VLOOKUP($A78,GA!$A$1:$D$867,3,0))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IF(ISNA(VLOOKUP($V79,DD_Info!$A$1:$E$223,3,0)),0,VLOOKUP($V79,DD_Info!$A$1:$E$223,3,0))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IF(ISNA(VLOOKUP($A79,GA!$A$1:$D$867,3,0))," ",VLOOKUP($A79,GA!$A$1:$D$867,3,0))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IF(ISNA(VLOOKUP($V80,DD_Info!$A$1:$E$223,3,0)),0,VLOOKUP($V80,DD_Info!$A$1:$E$223,3,0))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IF(ISNA(VLOOKUP($A80,GA!$A$1:$D$867,3,0))," ",VLOOKUP($A80,GA!$A$1:$D$867,3,0))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IF(ISNA(VLOOKUP($V81,DD_Info!$A$1:$E$223,3,0)),0,VLOOKUP($V81,DD_Info!$A$1:$E$223,3,0))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IF(ISNA(VLOOKUP($A81,GA!$A$1:$D$867,3,0))," ",VLOOKUP($A81,GA!$A$1:$D$867,3,0))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IF(ISNA(VLOOKUP($V82,DD_Info!$A$1:$E$223,3,0)),0,VLOOKUP($V82,DD_Info!$A$1:$E$223,3,0))</f>
        <v>Lubbock</v>
      </c>
      <c r="E82" s="311">
        <f>Councils!E85</f>
        <v>251</v>
      </c>
      <c r="F82" s="311">
        <f>Councils!F85</f>
        <v>13</v>
      </c>
      <c r="G82" s="311">
        <f>Councils!G85</f>
        <v>5</v>
      </c>
      <c r="H82" s="311">
        <f>Councils!H85</f>
        <v>0</v>
      </c>
      <c r="I82" s="311">
        <f>Councils!I85</f>
        <v>5</v>
      </c>
      <c r="J82" s="311">
        <f>Councils!J85</f>
        <v>5</v>
      </c>
      <c r="K82" s="311">
        <f>Councils!K85</f>
        <v>0</v>
      </c>
      <c r="L82" s="311">
        <f>Councils!L85</f>
        <v>5</v>
      </c>
      <c r="M82" s="312">
        <f>Councils!M85</f>
        <v>38.46</v>
      </c>
      <c r="N82" s="311">
        <f>Councils!O85</f>
        <v>0</v>
      </c>
      <c r="O82" s="311">
        <f>Councils!P85</f>
        <v>0</v>
      </c>
      <c r="P82" s="311">
        <f>Councils!Q85</f>
        <v>1</v>
      </c>
      <c r="Q82" s="311">
        <f>Councils!R85</f>
        <v>-1</v>
      </c>
      <c r="R82" s="311">
        <f>Councils!S85</f>
        <v>0</v>
      </c>
      <c r="S82" s="311">
        <f>Councils!T85</f>
        <v>2</v>
      </c>
      <c r="T82" s="311">
        <f>Councils!U85</f>
        <v>-2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IF(ISNA(VLOOKUP($A82,GA!$A$1:$D$867,3,0))," ",VLOOKUP($A82,GA!$A$1:$D$867,3,0))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IF(ISNA(VLOOKUP($V83,DD_Info!$A$1:$E$223,3,0)),0,VLOOKUP($V83,DD_Info!$A$1:$E$223,3,0))</f>
        <v>Victoria</v>
      </c>
      <c r="E83" s="311">
        <f>Councils!E86</f>
        <v>169</v>
      </c>
      <c r="F83" s="311">
        <f>Councils!F86</f>
        <v>10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3</v>
      </c>
      <c r="K83" s="311">
        <f>Councils!K86</f>
        <v>0</v>
      </c>
      <c r="L83" s="311">
        <f>Councils!L86</f>
        <v>3</v>
      </c>
      <c r="M83" s="312">
        <f>Councils!M86</f>
        <v>30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IF(ISNA(VLOOKUP($A83,GA!$A$1:$D$867,3,0))," ",VLOOKUP($A83,GA!$A$1:$D$867,3,0))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IF(ISNA(VLOOKUP($V84,DD_Info!$A$1:$E$223,3,0)),0,VLOOKUP($V84,DD_Info!$A$1:$E$223,3,0))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1</v>
      </c>
      <c r="K84" s="311">
        <f>Councils!K87</f>
        <v>0</v>
      </c>
      <c r="L84" s="311">
        <f>Councils!L87</f>
        <v>1</v>
      </c>
      <c r="M84" s="312">
        <f>Councils!M87</f>
        <v>8.33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IF(ISNA(VLOOKUP($A84,GA!$A$1:$D$867,3,0))," ",VLOOKUP($A84,GA!$A$1:$D$867,3,0))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IF(ISNA(VLOOKUP($V85,DD_Info!$A$1:$E$223,3,0)),0,VLOOKUP($V85,DD_Info!$A$1:$E$223,3,0))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1</v>
      </c>
      <c r="S85" s="311">
        <f>Councils!T88</f>
        <v>0</v>
      </c>
      <c r="T85" s="311">
        <f>Councils!U88</f>
        <v>1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IF(ISNA(VLOOKUP($A85,GA!$A$1:$D$867,3,0))," ",VLOOKUP($A85,GA!$A$1:$D$867,3,0))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IF(ISNA(VLOOKUP($V86,DD_Info!$A$1:$E$223,3,0)),0,VLOOKUP($V86,DD_Info!$A$1:$E$223,3,0))</f>
        <v>Victoria</v>
      </c>
      <c r="E86" s="311">
        <f>Councils!E89</f>
        <v>274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2</v>
      </c>
      <c r="K86" s="311">
        <f>Councils!K89</f>
        <v>0</v>
      </c>
      <c r="L86" s="311">
        <f>Councils!L89</f>
        <v>2</v>
      </c>
      <c r="M86" s="312">
        <f>Councils!M89</f>
        <v>13.33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IF(ISNA(VLOOKUP($A86,GA!$A$1:$D$867,3,0))," ",VLOOKUP($A86,GA!$A$1:$D$867,3,0))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IF(ISNA(VLOOKUP($V87,DD_Info!$A$1:$E$223,3,0)),0,VLOOKUP($V87,DD_Info!$A$1:$E$223,3,0))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IF(ISNA(VLOOKUP($A87,GA!$A$1:$D$867,3,0))," ",VLOOKUP($A87,GA!$A$1:$D$867,3,0))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IF(ISNA(VLOOKUP($V88,DD_Info!$A$1:$E$223,3,0)),0,VLOOKUP($V88,DD_Info!$A$1:$E$223,3,0))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2</v>
      </c>
      <c r="K88" s="311">
        <f>Councils!K91</f>
        <v>0</v>
      </c>
      <c r="L88" s="311">
        <f>Councils!L91</f>
        <v>2</v>
      </c>
      <c r="M88" s="312">
        <f>Councils!M91</f>
        <v>40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2</v>
      </c>
      <c r="S88" s="311">
        <f>Councils!T91</f>
        <v>0</v>
      </c>
      <c r="T88" s="311">
        <f>Councils!U91</f>
        <v>2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IF(ISNA(VLOOKUP($A88,GA!$A$1:$D$867,3,0))," ",VLOOKUP($A88,GA!$A$1:$D$867,3,0))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IF(ISNA(VLOOKUP($V89,DD_Info!$A$1:$E$223,3,0)),0,VLOOKUP($V89,DD_Info!$A$1:$E$223,3,0))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IF(ISNA(VLOOKUP($A89,GA!$A$1:$D$867,3,0))," ",VLOOKUP($A89,GA!$A$1:$D$867,3,0))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IF(ISNA(VLOOKUP($V90,DD_Info!$A$1:$E$223,3,0)),0,VLOOKUP($V90,DD_Info!$A$1:$E$223,3,0))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1</v>
      </c>
      <c r="H90" s="311">
        <f>Councils!H93</f>
        <v>0</v>
      </c>
      <c r="I90" s="311">
        <f>Councils!I93</f>
        <v>1</v>
      </c>
      <c r="J90" s="311">
        <f>Councils!J93</f>
        <v>6</v>
      </c>
      <c r="K90" s="311">
        <f>Councils!K93</f>
        <v>0</v>
      </c>
      <c r="L90" s="311">
        <f>Councils!L93</f>
        <v>6</v>
      </c>
      <c r="M90" s="312">
        <f>Councils!M93</f>
        <v>40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1</v>
      </c>
      <c r="S90" s="311">
        <f>Councils!T93</f>
        <v>1</v>
      </c>
      <c r="T90" s="311">
        <f>Councils!U93</f>
        <v>0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IF(ISNA(VLOOKUP($A90,GA!$A$1:$D$867,3,0))," ",VLOOKUP($A90,GA!$A$1:$D$867,3,0))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IF(ISNA(VLOOKUP($V91,DD_Info!$A$1:$E$223,3,0)),0,VLOOKUP($V91,DD_Info!$A$1:$E$223,3,0))</f>
        <v>Beaumont</v>
      </c>
      <c r="E91" s="311">
        <f>Councils!E94</f>
        <v>77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IF(ISNA(VLOOKUP($A91,GA!$A$1:$D$867,3,0))," ",VLOOKUP($A91,GA!$A$1:$D$867,3,0))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IF(ISNA(VLOOKUP($V92,DD_Info!$A$1:$E$223,3,0)),0,VLOOKUP($V92,DD_Info!$A$1:$E$223,3,0))</f>
        <v>Beaumont</v>
      </c>
      <c r="E92" s="311">
        <f>Councils!E95</f>
        <v>52</v>
      </c>
      <c r="F92" s="311">
        <f>Councils!F95</f>
        <v>5</v>
      </c>
      <c r="G92" s="311">
        <f>Councils!G95</f>
        <v>0</v>
      </c>
      <c r="H92" s="311">
        <f>Councils!H95</f>
        <v>0</v>
      </c>
      <c r="I92" s="311">
        <f>Councils!I95</f>
        <v>0</v>
      </c>
      <c r="J92" s="311">
        <f>Councils!J95</f>
        <v>7</v>
      </c>
      <c r="K92" s="311">
        <f>Councils!K95</f>
        <v>0</v>
      </c>
      <c r="L92" s="311">
        <f>Councils!L95</f>
        <v>7</v>
      </c>
      <c r="M92" s="312">
        <f>Councils!M95</f>
        <v>140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IF(ISNA(VLOOKUP($A92,GA!$A$1:$D$867,3,0))," ",VLOOKUP($A92,GA!$A$1:$D$867,3,0))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IF(ISNA(VLOOKUP($V93,DD_Info!$A$1:$E$223,3,0)),0,VLOOKUP($V93,DD_Info!$A$1:$E$223,3,0))</f>
        <v>San Angelo</v>
      </c>
      <c r="E93" s="311">
        <f>Councils!E96</f>
        <v>134</v>
      </c>
      <c r="F93" s="311">
        <f>Councils!F96</f>
        <v>8</v>
      </c>
      <c r="G93" s="311">
        <f>Councils!G96</f>
        <v>10</v>
      </c>
      <c r="H93" s="311">
        <f>Councils!H96</f>
        <v>0</v>
      </c>
      <c r="I93" s="311">
        <f>Councils!I96</f>
        <v>10</v>
      </c>
      <c r="J93" s="311">
        <f>Councils!J96</f>
        <v>10</v>
      </c>
      <c r="K93" s="311">
        <f>Councils!K96</f>
        <v>0</v>
      </c>
      <c r="L93" s="311">
        <f>Councils!L96</f>
        <v>10</v>
      </c>
      <c r="M93" s="312">
        <f>Councils!M96</f>
        <v>125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IF(ISNA(VLOOKUP($A93,GA!$A$1:$D$867,3,0))," ",VLOOKUP($A93,GA!$A$1:$D$867,3,0))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IF(ISNA(VLOOKUP($V94,DD_Info!$A$1:$E$223,3,0)),0,VLOOKUP($V94,DD_Info!$A$1:$E$223,3,0))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0</v>
      </c>
      <c r="S94" s="311">
        <f>Councils!T97</f>
        <v>2</v>
      </c>
      <c r="T94" s="311">
        <f>Councils!U97</f>
        <v>-2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IF(ISNA(VLOOKUP($A94,GA!$A$1:$D$867,3,0))," ",VLOOKUP($A94,GA!$A$1:$D$867,3,0))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IF(ISNA(VLOOKUP($V95,DD_Info!$A$1:$E$223,3,0)),0,VLOOKUP($V95,DD_Info!$A$1:$E$223,3,0))</f>
        <v>Austin</v>
      </c>
      <c r="E95" s="311">
        <f>Councils!E98</f>
        <v>262</v>
      </c>
      <c r="F95" s="311">
        <f>Councils!F98</f>
        <v>14</v>
      </c>
      <c r="G95" s="311">
        <f>Councils!G98</f>
        <v>0</v>
      </c>
      <c r="H95" s="311">
        <f>Councils!H98</f>
        <v>0</v>
      </c>
      <c r="I95" s="311">
        <f>Councils!I98</f>
        <v>0</v>
      </c>
      <c r="J95" s="311">
        <f>Councils!J98</f>
        <v>10</v>
      </c>
      <c r="K95" s="311">
        <f>Councils!K98</f>
        <v>0</v>
      </c>
      <c r="L95" s="311">
        <f>Councils!L98</f>
        <v>10</v>
      </c>
      <c r="M95" s="312">
        <f>Councils!M98</f>
        <v>71.430000000000007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IF(ISNA(VLOOKUP($A95,GA!$A$1:$D$867,3,0))," ",VLOOKUP($A95,GA!$A$1:$D$867,3,0))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IF(ISNA(VLOOKUP($V96,DD_Info!$A$1:$E$223,3,0)),0,VLOOKUP($V96,DD_Info!$A$1:$E$223,3,0))</f>
        <v>Galv/Hous</v>
      </c>
      <c r="E96" s="311">
        <f>Councils!E99</f>
        <v>207</v>
      </c>
      <c r="F96" s="311">
        <f>Councils!F99</f>
        <v>12</v>
      </c>
      <c r="G96" s="311">
        <f>Councils!G99</f>
        <v>1</v>
      </c>
      <c r="H96" s="311">
        <f>Councils!H99</f>
        <v>0</v>
      </c>
      <c r="I96" s="311">
        <f>Councils!I99</f>
        <v>1</v>
      </c>
      <c r="J96" s="311">
        <f>Councils!J99</f>
        <v>5</v>
      </c>
      <c r="K96" s="311">
        <f>Councils!K99</f>
        <v>0</v>
      </c>
      <c r="L96" s="311">
        <f>Councils!L99</f>
        <v>5</v>
      </c>
      <c r="M96" s="312">
        <f>Councils!M99</f>
        <v>41.67</v>
      </c>
      <c r="N96" s="311">
        <f>Councils!O99</f>
        <v>0</v>
      </c>
      <c r="O96" s="311">
        <f>Councils!P99</f>
        <v>1</v>
      </c>
      <c r="P96" s="311">
        <f>Councils!Q99</f>
        <v>1</v>
      </c>
      <c r="Q96" s="311">
        <f>Councils!R99</f>
        <v>0</v>
      </c>
      <c r="R96" s="311">
        <f>Councils!S99</f>
        <v>2</v>
      </c>
      <c r="S96" s="311">
        <f>Councils!T99</f>
        <v>1</v>
      </c>
      <c r="T96" s="311">
        <f>Councils!U99</f>
        <v>1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IF(ISNA(VLOOKUP($A96,GA!$A$1:$D$867,3,0))," ",VLOOKUP($A96,GA!$A$1:$D$867,3,0))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IF(ISNA(VLOOKUP($V97,DD_Info!$A$1:$E$223,3,0)),0,VLOOKUP($V97,DD_Info!$A$1:$E$223,3,0))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6</v>
      </c>
      <c r="K97" s="311">
        <f>Councils!K100</f>
        <v>0</v>
      </c>
      <c r="L97" s="311">
        <f>Councils!L100</f>
        <v>6</v>
      </c>
      <c r="M97" s="312">
        <f>Councils!M100</f>
        <v>100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IF(ISNA(VLOOKUP($A97,GA!$A$1:$D$867,3,0))," ",VLOOKUP($A97,GA!$A$1:$D$867,3,0))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IF(ISNA(VLOOKUP($V98,DD_Info!$A$1:$E$223,3,0)),0,VLOOKUP($V98,DD_Info!$A$1:$E$223,3,0))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IF(ISNA(VLOOKUP($A98,GA!$A$1:$D$867,3,0))," ",VLOOKUP($A98,GA!$A$1:$D$867,3,0))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IF(ISNA(VLOOKUP($V99,DD_Info!$A$1:$E$223,3,0)),0,VLOOKUP($V99,DD_Info!$A$1:$E$223,3,0))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IF(ISNA(VLOOKUP($A99,GA!$A$1:$D$867,3,0))," ",VLOOKUP($A99,GA!$A$1:$D$867,3,0))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IF(ISNA(VLOOKUP($V100,DD_Info!$A$1:$E$223,3,0)),0,VLOOKUP($V100,DD_Info!$A$1:$E$223,3,0))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IF(ISNA(VLOOKUP($A100,GA!$A$1:$D$867,3,0))," ",VLOOKUP($A100,GA!$A$1:$D$867,3,0))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IF(ISNA(VLOOKUP($V101,DD_Info!$A$1:$E$223,3,0)),0,VLOOKUP($V101,DD_Info!$A$1:$E$223,3,0))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IF(ISNA(VLOOKUP($A101,GA!$A$1:$D$867,3,0))," ",VLOOKUP($A101,GA!$A$1:$D$867,3,0))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IF(ISNA(VLOOKUP($V102,DD_Info!$A$1:$E$223,3,0)),0,VLOOKUP($V102,DD_Info!$A$1:$E$223,3,0))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2</v>
      </c>
      <c r="K102" s="311">
        <f>Councils!K105</f>
        <v>0</v>
      </c>
      <c r="L102" s="311">
        <f>Councils!L105</f>
        <v>2</v>
      </c>
      <c r="M102" s="312">
        <f>Councils!M105</f>
        <v>40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2</v>
      </c>
      <c r="S102" s="311">
        <f>Councils!T105</f>
        <v>1</v>
      </c>
      <c r="T102" s="311">
        <f>Councils!U105</f>
        <v>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IF(ISNA(VLOOKUP($A102,GA!$A$1:$D$867,3,0))," ",VLOOKUP($A102,GA!$A$1:$D$867,3,0))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IF(ISNA(VLOOKUP($V103,DD_Info!$A$1:$E$223,3,0)),0,VLOOKUP($V103,DD_Info!$A$1:$E$223,3,0))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1</v>
      </c>
      <c r="K103" s="311">
        <f>Councils!K106</f>
        <v>0</v>
      </c>
      <c r="L103" s="311">
        <f>Councils!L106</f>
        <v>1</v>
      </c>
      <c r="M103" s="312">
        <f>Councils!M106</f>
        <v>10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IF(ISNA(VLOOKUP($A103,GA!$A$1:$D$867,3,0))," ",VLOOKUP($A103,GA!$A$1:$D$867,3,0))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IF(ISNA(VLOOKUP($V104,DD_Info!$A$1:$E$223,3,0)),0,VLOOKUP($V104,DD_Info!$A$1:$E$223,3,0))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2</v>
      </c>
      <c r="K104" s="311">
        <f>Councils!K107</f>
        <v>0</v>
      </c>
      <c r="L104" s="311">
        <f>Councils!L107</f>
        <v>2</v>
      </c>
      <c r="M104" s="312">
        <f>Councils!M107</f>
        <v>25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2</v>
      </c>
      <c r="T104" s="311">
        <f>Councils!U107</f>
        <v>-2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IF(ISNA(VLOOKUP($A104,GA!$A$1:$D$867,3,0))," ",VLOOKUP($A104,GA!$A$1:$D$867,3,0))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IF(ISNA(VLOOKUP($V105,DD_Info!$A$1:$E$223,3,0)),0,VLOOKUP($V105,DD_Info!$A$1:$E$223,3,0))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1</v>
      </c>
      <c r="T105" s="311">
        <f>Councils!U108</f>
        <v>-1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IF(ISNA(VLOOKUP($A105,GA!$A$1:$D$867,3,0))," ",VLOOKUP($A105,GA!$A$1:$D$867,3,0))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IF(ISNA(VLOOKUP($V106,DD_Info!$A$1:$E$223,3,0)),0,VLOOKUP($V106,DD_Info!$A$1:$E$223,3,0))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IF(ISNA(VLOOKUP($A106,GA!$A$1:$D$867,3,0))," ",VLOOKUP($A106,GA!$A$1:$D$867,3,0))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IF(ISNA(VLOOKUP($V107,DD_Info!$A$1:$E$223,3,0)),0,VLOOKUP($V107,DD_Info!$A$1:$E$223,3,0))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3</v>
      </c>
      <c r="K107" s="311">
        <f>Councils!K110</f>
        <v>0</v>
      </c>
      <c r="L107" s="311">
        <f>Councils!L110</f>
        <v>3</v>
      </c>
      <c r="M107" s="312">
        <f>Councils!M110</f>
        <v>60</v>
      </c>
      <c r="N107" s="311">
        <f>Councils!O110</f>
        <v>0</v>
      </c>
      <c r="O107" s="311">
        <f>Councils!P110</f>
        <v>0</v>
      </c>
      <c r="P107" s="311">
        <f>Councils!Q110</f>
        <v>1</v>
      </c>
      <c r="Q107" s="311">
        <f>Councils!R110</f>
        <v>-1</v>
      </c>
      <c r="R107" s="311">
        <f>Councils!S110</f>
        <v>0</v>
      </c>
      <c r="S107" s="311">
        <f>Councils!T110</f>
        <v>4</v>
      </c>
      <c r="T107" s="311">
        <f>Councils!U110</f>
        <v>-4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IF(ISNA(VLOOKUP($A107,GA!$A$1:$D$867,3,0))," ",VLOOKUP($A107,GA!$A$1:$D$867,3,0))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IF(ISNA(VLOOKUP($V108,DD_Info!$A$1:$E$223,3,0)),0,VLOOKUP($V108,DD_Info!$A$1:$E$223,3,0))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IF(ISNA(VLOOKUP($A108,GA!$A$1:$D$867,3,0))," ",VLOOKUP($A108,GA!$A$1:$D$867,3,0))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IF(ISNA(VLOOKUP($V109,DD_Info!$A$1:$E$223,3,0)),0,VLOOKUP($V109,DD_Info!$A$1:$E$223,3,0))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1</v>
      </c>
      <c r="H109" s="311">
        <f>Councils!H112</f>
        <v>0</v>
      </c>
      <c r="I109" s="311">
        <f>Councils!I112</f>
        <v>1</v>
      </c>
      <c r="J109" s="311">
        <f>Councils!J112</f>
        <v>1</v>
      </c>
      <c r="K109" s="311">
        <f>Councils!K112</f>
        <v>0</v>
      </c>
      <c r="L109" s="311">
        <f>Councils!L112</f>
        <v>1</v>
      </c>
      <c r="M109" s="312">
        <f>Councils!M112</f>
        <v>6.67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IF(ISNA(VLOOKUP($A109,GA!$A$1:$D$867,3,0))," ",VLOOKUP($A109,GA!$A$1:$D$867,3,0))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IF(ISNA(VLOOKUP($V110,DD_Info!$A$1:$E$223,3,0)),0,VLOOKUP($V110,DD_Info!$A$1:$E$223,3,0))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IF(ISNA(VLOOKUP($A110,GA!$A$1:$D$867,3,0))," ",VLOOKUP($A110,GA!$A$1:$D$867,3,0))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IF(ISNA(VLOOKUP($V111,DD_Info!$A$1:$E$223,3,0)),0,VLOOKUP($V111,DD_Info!$A$1:$E$223,3,0))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3</v>
      </c>
      <c r="K111" s="311">
        <f>Councils!K114</f>
        <v>0</v>
      </c>
      <c r="L111" s="311">
        <f>Councils!L114</f>
        <v>3</v>
      </c>
      <c r="M111" s="312">
        <f>Councils!M114</f>
        <v>37.5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3</v>
      </c>
      <c r="S111" s="311">
        <f>Councils!T114</f>
        <v>2</v>
      </c>
      <c r="T111" s="311">
        <f>Councils!U114</f>
        <v>1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IF(ISNA(VLOOKUP($A111,GA!$A$1:$D$867,3,0))," ",VLOOKUP($A111,GA!$A$1:$D$867,3,0))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IF(ISNA(VLOOKUP($V112,DD_Info!$A$1:$E$223,3,0)),0,VLOOKUP($V112,DD_Info!$A$1:$E$223,3,0))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1</v>
      </c>
      <c r="H112" s="311">
        <f>Councils!H115</f>
        <v>0</v>
      </c>
      <c r="I112" s="311">
        <f>Councils!I115</f>
        <v>1</v>
      </c>
      <c r="J112" s="311">
        <f>Councils!J115</f>
        <v>1</v>
      </c>
      <c r="K112" s="311">
        <f>Councils!K115</f>
        <v>0</v>
      </c>
      <c r="L112" s="311">
        <f>Councils!L115</f>
        <v>1</v>
      </c>
      <c r="M112" s="312">
        <f>Councils!M115</f>
        <v>9.09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IF(ISNA(VLOOKUP($A112,GA!$A$1:$D$867,3,0))," ",VLOOKUP($A112,GA!$A$1:$D$867,3,0))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IF(ISNA(VLOOKUP($V113,DD_Info!$A$1:$E$223,3,0)),0,VLOOKUP($V113,DD_Info!$A$1:$E$223,3,0))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1</v>
      </c>
      <c r="K113" s="311">
        <f>Councils!K116</f>
        <v>0</v>
      </c>
      <c r="L113" s="311">
        <f>Councils!L116</f>
        <v>1</v>
      </c>
      <c r="M113" s="312">
        <f>Councils!M116</f>
        <v>8.33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IF(ISNA(VLOOKUP($A113,GA!$A$1:$D$867,3,0))," ",VLOOKUP($A113,GA!$A$1:$D$867,3,0))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IF(ISNA(VLOOKUP($V114,DD_Info!$A$1:$E$223,3,0)),0,VLOOKUP($V114,DD_Info!$A$1:$E$223,3,0))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3</v>
      </c>
      <c r="K114" s="311">
        <f>Councils!K117</f>
        <v>0</v>
      </c>
      <c r="L114" s="311">
        <f>Councils!L117</f>
        <v>3</v>
      </c>
      <c r="M114" s="312">
        <f>Councils!M117</f>
        <v>50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IF(ISNA(VLOOKUP($A114,GA!$A$1:$D$867,3,0))," ",VLOOKUP($A114,GA!$A$1:$D$867,3,0))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IF(ISNA(VLOOKUP($V115,DD_Info!$A$1:$E$223,3,0)),0,VLOOKUP($V115,DD_Info!$A$1:$E$223,3,0))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4</v>
      </c>
      <c r="K115" s="311">
        <f>Councils!K118</f>
        <v>0</v>
      </c>
      <c r="L115" s="311">
        <f>Councils!L118</f>
        <v>4</v>
      </c>
      <c r="M115" s="312">
        <f>Councils!M118</f>
        <v>30.77</v>
      </c>
      <c r="N115" s="311">
        <f>Councils!O118</f>
        <v>0</v>
      </c>
      <c r="O115" s="311">
        <f>Councils!P118</f>
        <v>0</v>
      </c>
      <c r="P115" s="311">
        <f>Councils!Q118</f>
        <v>1</v>
      </c>
      <c r="Q115" s="311">
        <f>Councils!R118</f>
        <v>-1</v>
      </c>
      <c r="R115" s="311">
        <f>Councils!S118</f>
        <v>0</v>
      </c>
      <c r="S115" s="311">
        <f>Councils!T118</f>
        <v>1</v>
      </c>
      <c r="T115" s="311">
        <f>Councils!U118</f>
        <v>-1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IF(ISNA(VLOOKUP($A115,GA!$A$1:$D$867,3,0))," ",VLOOKUP($A115,GA!$A$1:$D$867,3,0))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IF(ISNA(VLOOKUP($V116,DD_Info!$A$1:$E$223,3,0)),0,VLOOKUP($V116,DD_Info!$A$1:$E$223,3,0))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2</v>
      </c>
      <c r="H116" s="311">
        <f>Councils!H119</f>
        <v>0</v>
      </c>
      <c r="I116" s="311">
        <f>Councils!I119</f>
        <v>2</v>
      </c>
      <c r="J116" s="311">
        <f>Councils!J119</f>
        <v>4</v>
      </c>
      <c r="K116" s="311">
        <f>Councils!K119</f>
        <v>0</v>
      </c>
      <c r="L116" s="311">
        <f>Councils!L119</f>
        <v>4</v>
      </c>
      <c r="M116" s="312">
        <f>Councils!M119</f>
        <v>66.67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2</v>
      </c>
      <c r="T116" s="311">
        <f>Councils!U119</f>
        <v>-2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IF(ISNA(VLOOKUP($A116,GA!$A$1:$D$867,3,0))," ",VLOOKUP($A116,GA!$A$1:$D$867,3,0))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IF(ISNA(VLOOKUP($V117,DD_Info!$A$1:$E$223,3,0)),0,VLOOKUP($V117,DD_Info!$A$1:$E$223,3,0))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1</v>
      </c>
      <c r="H117" s="311">
        <f>Councils!H120</f>
        <v>0</v>
      </c>
      <c r="I117" s="311">
        <f>Councils!I120</f>
        <v>1</v>
      </c>
      <c r="J117" s="311">
        <f>Councils!J120</f>
        <v>5</v>
      </c>
      <c r="K117" s="311">
        <f>Councils!K120</f>
        <v>0</v>
      </c>
      <c r="L117" s="311">
        <f>Councils!L120</f>
        <v>5</v>
      </c>
      <c r="M117" s="312">
        <f>Councils!M120</f>
        <v>71.430000000000007</v>
      </c>
      <c r="N117" s="311">
        <f>Councils!O120</f>
        <v>0</v>
      </c>
      <c r="O117" s="311">
        <f>Councils!P120</f>
        <v>1</v>
      </c>
      <c r="P117" s="311">
        <f>Councils!Q120</f>
        <v>0</v>
      </c>
      <c r="Q117" s="311">
        <f>Councils!R120</f>
        <v>1</v>
      </c>
      <c r="R117" s="311">
        <f>Councils!S120</f>
        <v>3</v>
      </c>
      <c r="S117" s="311">
        <f>Councils!T120</f>
        <v>1</v>
      </c>
      <c r="T117" s="311">
        <f>Councils!U120</f>
        <v>2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IF(ISNA(VLOOKUP($A117,GA!$A$1:$D$867,3,0))," ",VLOOKUP($A117,GA!$A$1:$D$867,3,0))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Unassigned</v>
      </c>
      <c r="C118" s="311" t="str">
        <f>Councils!D121</f>
        <v>Grand Prairie</v>
      </c>
      <c r="D118" s="311" t="str">
        <f>IF(ISNA(VLOOKUP($V118,DD_Info!$A$1:$E$223,3,0)),0,VLOOKUP($V118,DD_Info!$A$1:$E$223,3,0))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IF(ISNA(VLOOKUP($A118,GA!$A$1:$D$867,3,0))," ",VLOOKUP($A118,GA!$A$1:$D$867,3,0))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IF(ISNA(VLOOKUP($V119,DD_Info!$A$1:$E$223,3,0)),0,VLOOKUP($V119,DD_Info!$A$1:$E$223,3,0))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0</v>
      </c>
      <c r="H119" s="311">
        <f>Councils!H122</f>
        <v>0</v>
      </c>
      <c r="I119" s="311">
        <f>Councils!I122</f>
        <v>0</v>
      </c>
      <c r="J119" s="311">
        <f>Councils!J122</f>
        <v>18</v>
      </c>
      <c r="K119" s="311">
        <f>Councils!K122</f>
        <v>0</v>
      </c>
      <c r="L119" s="311">
        <f>Councils!L122</f>
        <v>18</v>
      </c>
      <c r="M119" s="312">
        <f>Councils!M122</f>
        <v>120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IF(ISNA(VLOOKUP($A119,GA!$A$1:$D$867,3,0))," ",VLOOKUP($A119,GA!$A$1:$D$867,3,0))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IF(ISNA(VLOOKUP($V120,DD_Info!$A$1:$E$223,3,0)),0,VLOOKUP($V120,DD_Info!$A$1:$E$223,3,0))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IF(ISNA(VLOOKUP($A120,GA!$A$1:$D$867,3,0))," ",VLOOKUP($A120,GA!$A$1:$D$867,3,0))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IF(ISNA(VLOOKUP($V121,DD_Info!$A$1:$E$223,3,0)),0,VLOOKUP($V121,DD_Info!$A$1:$E$223,3,0))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IF(ISNA(VLOOKUP($A121,GA!$A$1:$D$867,3,0))," ",VLOOKUP($A121,GA!$A$1:$D$867,3,0))</f>
        <v>Carlin</v>
      </c>
      <c r="Y121" s="344" t="str">
        <f>IF(ISNA(VLOOKUP($A121,Dormant_Councils!$A$1:$E$811,5,0)),"No",VLOOKUP($A121,Dormant_Councils!$A$1:$E$811,5,0))</f>
        <v>Dormant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IF(ISNA(VLOOKUP($V122,DD_Info!$A$1:$E$223,3,0)),0,VLOOKUP($V122,DD_Info!$A$1:$E$223,3,0))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IF(ISNA(VLOOKUP($A122,GA!$A$1:$D$867,3,0))," ",VLOOKUP($A122,GA!$A$1:$D$867,3,0))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IF(ISNA(VLOOKUP($V123,DD_Info!$A$1:$E$223,3,0)),0,VLOOKUP($V123,DD_Info!$A$1:$E$223,3,0))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1</v>
      </c>
      <c r="H123" s="311">
        <f>Councils!H126</f>
        <v>0</v>
      </c>
      <c r="I123" s="311">
        <f>Councils!I126</f>
        <v>1</v>
      </c>
      <c r="J123" s="311">
        <f>Councils!J126</f>
        <v>6</v>
      </c>
      <c r="K123" s="311">
        <f>Councils!K126</f>
        <v>0</v>
      </c>
      <c r="L123" s="311">
        <f>Councils!L126</f>
        <v>6</v>
      </c>
      <c r="M123" s="312">
        <f>Councils!M126</f>
        <v>120</v>
      </c>
      <c r="N123" s="311">
        <f>Councils!O126</f>
        <v>0</v>
      </c>
      <c r="O123" s="311">
        <f>Councils!P126</f>
        <v>1</v>
      </c>
      <c r="P123" s="311">
        <f>Councils!Q126</f>
        <v>0</v>
      </c>
      <c r="Q123" s="311">
        <f>Councils!R126</f>
        <v>1</v>
      </c>
      <c r="R123" s="311">
        <f>Councils!S126</f>
        <v>1</v>
      </c>
      <c r="S123" s="311">
        <f>Councils!T126</f>
        <v>0</v>
      </c>
      <c r="T123" s="311">
        <f>Councils!U126</f>
        <v>1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IF(ISNA(VLOOKUP($A123,GA!$A$1:$D$867,3,0))," ",VLOOKUP($A123,GA!$A$1:$D$867,3,0))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IF(ISNA(VLOOKUP($V124,DD_Info!$A$1:$E$223,3,0)),0,VLOOKUP($V124,DD_Info!$A$1:$E$223,3,0))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1</v>
      </c>
      <c r="H124" s="311">
        <f>Councils!H127</f>
        <v>0</v>
      </c>
      <c r="I124" s="311">
        <f>Councils!I127</f>
        <v>1</v>
      </c>
      <c r="J124" s="311">
        <f>Councils!J127</f>
        <v>1</v>
      </c>
      <c r="K124" s="311">
        <f>Councils!K127</f>
        <v>0</v>
      </c>
      <c r="L124" s="311">
        <f>Councils!L127</f>
        <v>1</v>
      </c>
      <c r="M124" s="312">
        <f>Councils!M127</f>
        <v>14.29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IF(ISNA(VLOOKUP($A124,GA!$A$1:$D$867,3,0))," ",VLOOKUP($A124,GA!$A$1:$D$867,3,0))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IF(ISNA(VLOOKUP($V125,DD_Info!$A$1:$E$223,3,0)),0,VLOOKUP($V125,DD_Info!$A$1:$E$223,3,0))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IF(ISNA(VLOOKUP($A125,GA!$A$1:$D$867,3,0))," ",VLOOKUP($A125,GA!$A$1:$D$867,3,0))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IF(ISNA(VLOOKUP($V126,DD_Info!$A$1:$E$223,3,0)),0,VLOOKUP($V126,DD_Info!$A$1:$E$223,3,0))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2</v>
      </c>
      <c r="K126" s="311">
        <f>Councils!K129</f>
        <v>0</v>
      </c>
      <c r="L126" s="311">
        <f>Councils!L129</f>
        <v>2</v>
      </c>
      <c r="M126" s="312">
        <f>Councils!M129</f>
        <v>22.22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2</v>
      </c>
      <c r="S126" s="311">
        <f>Councils!T129</f>
        <v>2</v>
      </c>
      <c r="T126" s="311">
        <f>Councils!U129</f>
        <v>0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IF(ISNA(VLOOKUP($A126,GA!$A$1:$D$867,3,0))," ",VLOOKUP($A126,GA!$A$1:$D$867,3,0))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IF(ISNA(VLOOKUP($V127,DD_Info!$A$1:$E$223,3,0)),0,VLOOKUP($V127,DD_Info!$A$1:$E$223,3,0))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1</v>
      </c>
      <c r="H127" s="311">
        <f>Councils!H130</f>
        <v>0</v>
      </c>
      <c r="I127" s="311">
        <f>Councils!I130</f>
        <v>1</v>
      </c>
      <c r="J127" s="311">
        <f>Councils!J130</f>
        <v>1</v>
      </c>
      <c r="K127" s="311">
        <f>Councils!K130</f>
        <v>0</v>
      </c>
      <c r="L127" s="311">
        <f>Councils!L130</f>
        <v>1</v>
      </c>
      <c r="M127" s="312">
        <f>Councils!M130</f>
        <v>20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IF(ISNA(VLOOKUP($A127,GA!$A$1:$D$867,3,0))," ",VLOOKUP($A127,GA!$A$1:$D$867,3,0))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IF(ISNA(VLOOKUP($V128,DD_Info!$A$1:$E$223,3,0)),0,VLOOKUP($V128,DD_Info!$A$1:$E$223,3,0))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10</v>
      </c>
      <c r="K128" s="311">
        <f>Councils!K131</f>
        <v>0</v>
      </c>
      <c r="L128" s="311">
        <f>Councils!L131</f>
        <v>10</v>
      </c>
      <c r="M128" s="312">
        <f>Councils!M131</f>
        <v>90.91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1</v>
      </c>
      <c r="S128" s="311">
        <f>Councils!T131</f>
        <v>0</v>
      </c>
      <c r="T128" s="311">
        <f>Councils!U131</f>
        <v>1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IF(ISNA(VLOOKUP($A128,GA!$A$1:$D$867,3,0))," ",VLOOKUP($A128,GA!$A$1:$D$867,3,0))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IF(ISNA(VLOOKUP($V129,DD_Info!$A$1:$E$223,3,0)),0,VLOOKUP($V129,DD_Info!$A$1:$E$223,3,0))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7</v>
      </c>
      <c r="K129" s="311">
        <f>Councils!K132</f>
        <v>0</v>
      </c>
      <c r="L129" s="311">
        <f>Councils!L132</f>
        <v>7</v>
      </c>
      <c r="M129" s="312">
        <f>Councils!M132</f>
        <v>140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1</v>
      </c>
      <c r="S129" s="311">
        <f>Councils!T132</f>
        <v>0</v>
      </c>
      <c r="T129" s="311">
        <f>Councils!U132</f>
        <v>1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IF(ISNA(VLOOKUP($A129,GA!$A$1:$D$867,3,0))," ",VLOOKUP($A129,GA!$A$1:$D$867,3,0))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IF(ISNA(VLOOKUP($V130,DD_Info!$A$1:$E$223,3,0)),0,VLOOKUP($V130,DD_Info!$A$1:$E$223,3,0))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3</v>
      </c>
      <c r="K130" s="311">
        <f>Councils!K133</f>
        <v>0</v>
      </c>
      <c r="L130" s="311">
        <f>Councils!L133</f>
        <v>3</v>
      </c>
      <c r="M130" s="312">
        <f>Councils!M133</f>
        <v>25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IF(ISNA(VLOOKUP($A130,GA!$A$1:$D$867,3,0))," ",VLOOKUP($A130,GA!$A$1:$D$867,3,0))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IF(ISNA(VLOOKUP($V131,DD_Info!$A$1:$E$223,3,0)),0,VLOOKUP($V131,DD_Info!$A$1:$E$223,3,0))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IF(ISNA(VLOOKUP($A131,GA!$A$1:$D$867,3,0))," ",VLOOKUP($A131,GA!$A$1:$D$867,3,0))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IF(ISNA(VLOOKUP($V132,DD_Info!$A$1:$E$223,3,0)),0,VLOOKUP($V132,DD_Info!$A$1:$E$223,3,0))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IF(ISNA(VLOOKUP($A132,GA!$A$1:$D$867,3,0))," ",VLOOKUP($A132,GA!$A$1:$D$867,3,0))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IF(ISNA(VLOOKUP($V133,DD_Info!$A$1:$E$223,3,0)),0,VLOOKUP($V133,DD_Info!$A$1:$E$223,3,0))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3</v>
      </c>
      <c r="K133" s="311">
        <f>Councils!K136</f>
        <v>0</v>
      </c>
      <c r="L133" s="311">
        <f>Councils!L136</f>
        <v>3</v>
      </c>
      <c r="M133" s="312">
        <f>Councils!M136</f>
        <v>33.33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2</v>
      </c>
      <c r="T133" s="311">
        <f>Councils!U136</f>
        <v>-1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IF(ISNA(VLOOKUP($A133,GA!$A$1:$D$867,3,0))," ",VLOOKUP($A133,GA!$A$1:$D$867,3,0))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IF(ISNA(VLOOKUP($V134,DD_Info!$A$1:$E$223,3,0)),0,VLOOKUP($V134,DD_Info!$A$1:$E$223,3,0))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1</v>
      </c>
      <c r="H134" s="311">
        <f>Councils!H137</f>
        <v>0</v>
      </c>
      <c r="I134" s="311">
        <f>Councils!I137</f>
        <v>1</v>
      </c>
      <c r="J134" s="311">
        <f>Councils!J137</f>
        <v>4</v>
      </c>
      <c r="K134" s="311">
        <f>Councils!K137</f>
        <v>0</v>
      </c>
      <c r="L134" s="311">
        <f>Councils!L137</f>
        <v>4</v>
      </c>
      <c r="M134" s="312">
        <f>Councils!M137</f>
        <v>50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1</v>
      </c>
      <c r="T134" s="311">
        <f>Councils!U137</f>
        <v>0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IF(ISNA(VLOOKUP($A134,GA!$A$1:$D$867,3,0))," ",VLOOKUP($A134,GA!$A$1:$D$867,3,0))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IF(ISNA(VLOOKUP($V135,DD_Info!$A$1:$E$223,3,0)),0,VLOOKUP($V135,DD_Info!$A$1:$E$223,3,0))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1</v>
      </c>
      <c r="K135" s="311">
        <f>Councils!K138</f>
        <v>0</v>
      </c>
      <c r="L135" s="311">
        <f>Councils!L138</f>
        <v>1</v>
      </c>
      <c r="M135" s="312">
        <f>Councils!M138</f>
        <v>10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1</v>
      </c>
      <c r="S135" s="311">
        <f>Councils!T138</f>
        <v>2</v>
      </c>
      <c r="T135" s="311">
        <f>Councils!U138</f>
        <v>-1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IF(ISNA(VLOOKUP($A135,GA!$A$1:$D$867,3,0))," ",VLOOKUP($A135,GA!$A$1:$D$867,3,0))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IF(ISNA(VLOOKUP($V136,DD_Info!$A$1:$E$223,3,0)),0,VLOOKUP($V136,DD_Info!$A$1:$E$223,3,0))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IF(ISNA(VLOOKUP($A136,GA!$A$1:$D$867,3,0))," ",VLOOKUP($A136,GA!$A$1:$D$867,3,0))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IF(ISNA(VLOOKUP($V137,DD_Info!$A$1:$E$223,3,0)),0,VLOOKUP($V137,DD_Info!$A$1:$E$223,3,0))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6</v>
      </c>
      <c r="H137" s="311">
        <f>Councils!H140</f>
        <v>0</v>
      </c>
      <c r="I137" s="311">
        <f>Councils!I140</f>
        <v>6</v>
      </c>
      <c r="J137" s="311">
        <f>Councils!J140</f>
        <v>20</v>
      </c>
      <c r="K137" s="311">
        <f>Councils!K140</f>
        <v>0</v>
      </c>
      <c r="L137" s="311">
        <f>Councils!L140</f>
        <v>20</v>
      </c>
      <c r="M137" s="312">
        <f>Councils!M140</f>
        <v>133.33000000000001</v>
      </c>
      <c r="N137" s="311">
        <f>Councils!O140</f>
        <v>0</v>
      </c>
      <c r="O137" s="311">
        <f>Councils!P140</f>
        <v>0</v>
      </c>
      <c r="P137" s="311">
        <f>Councils!Q140</f>
        <v>1</v>
      </c>
      <c r="Q137" s="311">
        <f>Councils!R140</f>
        <v>-1</v>
      </c>
      <c r="R137" s="311">
        <f>Councils!S140</f>
        <v>0</v>
      </c>
      <c r="S137" s="311">
        <f>Councils!T140</f>
        <v>2</v>
      </c>
      <c r="T137" s="311">
        <f>Councils!U140</f>
        <v>-2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IF(ISNA(VLOOKUP($A137,GA!$A$1:$D$867,3,0))," ",VLOOKUP($A137,GA!$A$1:$D$867,3,0))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IF(ISNA(VLOOKUP($V138,DD_Info!$A$1:$E$223,3,0)),0,VLOOKUP($V138,DD_Info!$A$1:$E$223,3,0))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7</v>
      </c>
      <c r="K138" s="311">
        <f>Councils!K141</f>
        <v>0</v>
      </c>
      <c r="L138" s="311">
        <f>Councils!L141</f>
        <v>7</v>
      </c>
      <c r="M138" s="312">
        <f>Councils!M141</f>
        <v>46.67</v>
      </c>
      <c r="N138" s="311">
        <f>Councils!O141</f>
        <v>0</v>
      </c>
      <c r="O138" s="311">
        <f>Councils!P141</f>
        <v>0</v>
      </c>
      <c r="P138" s="311">
        <f>Councils!Q141</f>
        <v>0</v>
      </c>
      <c r="Q138" s="311">
        <f>Councils!R141</f>
        <v>0</v>
      </c>
      <c r="R138" s="311">
        <f>Councils!S141</f>
        <v>4</v>
      </c>
      <c r="S138" s="311">
        <f>Councils!T141</f>
        <v>1</v>
      </c>
      <c r="T138" s="311">
        <f>Councils!U141</f>
        <v>3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IF(ISNA(VLOOKUP($A138,GA!$A$1:$D$867,3,0))," ",VLOOKUP($A138,GA!$A$1:$D$867,3,0))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IF(ISNA(VLOOKUP($V139,DD_Info!$A$1:$E$223,3,0)),0,VLOOKUP($V139,DD_Info!$A$1:$E$223,3,0))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2</v>
      </c>
      <c r="K139" s="311">
        <f>Councils!K142</f>
        <v>0</v>
      </c>
      <c r="L139" s="311">
        <f>Councils!L142</f>
        <v>2</v>
      </c>
      <c r="M139" s="312">
        <f>Councils!M142</f>
        <v>28.57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4</v>
      </c>
      <c r="T139" s="311">
        <f>Councils!U142</f>
        <v>-4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IF(ISNA(VLOOKUP($A139,GA!$A$1:$D$867,3,0))," ",VLOOKUP($A139,GA!$A$1:$D$867,3,0))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IF(ISNA(VLOOKUP($V140,DD_Info!$A$1:$E$223,3,0)),0,VLOOKUP($V140,DD_Info!$A$1:$E$223,3,0))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1</v>
      </c>
      <c r="K140" s="311">
        <f>Councils!K143</f>
        <v>0</v>
      </c>
      <c r="L140" s="311">
        <f>Councils!L143</f>
        <v>1</v>
      </c>
      <c r="M140" s="312">
        <f>Councils!M143</f>
        <v>20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IF(ISNA(VLOOKUP($A140,GA!$A$1:$D$867,3,0))," ",VLOOKUP($A140,GA!$A$1:$D$867,3,0))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IF(ISNA(VLOOKUP($V141,DD_Info!$A$1:$E$223,3,0)),0,VLOOKUP($V141,DD_Info!$A$1:$E$223,3,0))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1</v>
      </c>
      <c r="H141" s="311">
        <f>Councils!H144</f>
        <v>0</v>
      </c>
      <c r="I141" s="311">
        <f>Councils!I144</f>
        <v>1</v>
      </c>
      <c r="J141" s="311">
        <f>Councils!J144</f>
        <v>10</v>
      </c>
      <c r="K141" s="311">
        <f>Councils!K144</f>
        <v>0</v>
      </c>
      <c r="L141" s="311">
        <f>Councils!L144</f>
        <v>10</v>
      </c>
      <c r="M141" s="312">
        <f>Councils!M144</f>
        <v>111.11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1</v>
      </c>
      <c r="S141" s="311">
        <f>Councils!T144</f>
        <v>1</v>
      </c>
      <c r="T141" s="311">
        <f>Councils!U144</f>
        <v>0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IF(ISNA(VLOOKUP($A141,GA!$A$1:$D$867,3,0))," ",VLOOKUP($A141,GA!$A$1:$D$867,3,0))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IF(ISNA(VLOOKUP($V142,DD_Info!$A$1:$E$223,3,0)),0,VLOOKUP($V142,DD_Info!$A$1:$E$223,3,0))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5</v>
      </c>
      <c r="K142" s="311">
        <f>Councils!K145</f>
        <v>0</v>
      </c>
      <c r="L142" s="311">
        <f>Councils!L145</f>
        <v>5</v>
      </c>
      <c r="M142" s="312">
        <f>Councils!M145</f>
        <v>35.71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IF(ISNA(VLOOKUP($A142,GA!$A$1:$D$867,3,0))," ",VLOOKUP($A142,GA!$A$1:$D$867,3,0))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IF(ISNA(VLOOKUP($V143,DD_Info!$A$1:$E$223,3,0)),0,VLOOKUP($V143,DD_Info!$A$1:$E$223,3,0))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IF(ISNA(VLOOKUP($A143,GA!$A$1:$D$867,3,0))," ",VLOOKUP($A143,GA!$A$1:$D$867,3,0))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IF(ISNA(VLOOKUP($V144,DD_Info!$A$1:$E$223,3,0)),0,VLOOKUP($V144,DD_Info!$A$1:$E$223,3,0))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IF(ISNA(VLOOKUP($A144,GA!$A$1:$D$867,3,0))," ",VLOOKUP($A144,GA!$A$1:$D$867,3,0))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Unassigned</v>
      </c>
      <c r="C145" s="311" t="str">
        <f>Councils!D148</f>
        <v>Plainview</v>
      </c>
      <c r="D145" s="311" t="str">
        <f>IF(ISNA(VLOOKUP($V145,DD_Info!$A$1:$E$223,3,0)),0,VLOOKUP($V145,DD_Info!$A$1:$E$223,3,0))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IF(ISNA(VLOOKUP($A145,GA!$A$1:$D$867,3,0))," ",VLOOKUP($A145,GA!$A$1:$D$867,3,0))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IF(ISNA(VLOOKUP($V146,DD_Info!$A$1:$E$223,3,0)),0,VLOOKUP($V146,DD_Info!$A$1:$E$223,3,0))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1</v>
      </c>
      <c r="S146" s="311">
        <f>Councils!T149</f>
        <v>1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IF(ISNA(VLOOKUP($A146,GA!$A$1:$D$867,3,0))," ",VLOOKUP($A146,GA!$A$1:$D$867,3,0))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IF(ISNA(VLOOKUP($V147,DD_Info!$A$1:$E$223,3,0)),0,VLOOKUP($V147,DD_Info!$A$1:$E$223,3,0))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1</v>
      </c>
      <c r="K147" s="311">
        <f>Councils!K150</f>
        <v>0</v>
      </c>
      <c r="L147" s="311">
        <f>Councils!L150</f>
        <v>1</v>
      </c>
      <c r="M147" s="312">
        <f>Councils!M150</f>
        <v>20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IF(ISNA(VLOOKUP($A147,GA!$A$1:$D$867,3,0))," ",VLOOKUP($A147,GA!$A$1:$D$867,3,0))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IF(ISNA(VLOOKUP($V148,DD_Info!$A$1:$E$223,3,0)),0,VLOOKUP($V148,DD_Info!$A$1:$E$223,3,0))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2</v>
      </c>
      <c r="K148" s="311">
        <f>Councils!K151</f>
        <v>0</v>
      </c>
      <c r="L148" s="311">
        <f>Councils!L151</f>
        <v>2</v>
      </c>
      <c r="M148" s="312">
        <f>Councils!M151</f>
        <v>40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IF(ISNA(VLOOKUP($A148,GA!$A$1:$D$867,3,0))," ",VLOOKUP($A148,GA!$A$1:$D$867,3,0))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IF(ISNA(VLOOKUP($V149,DD_Info!$A$1:$E$223,3,0)),0,VLOOKUP($V149,DD_Info!$A$1:$E$223,3,0))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5</v>
      </c>
      <c r="K149" s="311">
        <f>Councils!K152</f>
        <v>0</v>
      </c>
      <c r="L149" s="311">
        <f>Councils!L152</f>
        <v>5</v>
      </c>
      <c r="M149" s="312">
        <f>Councils!M152</f>
        <v>45.45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2</v>
      </c>
      <c r="S149" s="311">
        <f>Councils!T152</f>
        <v>1</v>
      </c>
      <c r="T149" s="311">
        <f>Councils!U152</f>
        <v>1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IF(ISNA(VLOOKUP($A149,GA!$A$1:$D$867,3,0))," ",VLOOKUP($A149,GA!$A$1:$D$867,3,0))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IF(ISNA(VLOOKUP($V150,DD_Info!$A$1:$E$223,3,0)),0,VLOOKUP($V150,DD_Info!$A$1:$E$223,3,0))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IF(ISNA(VLOOKUP($A150,GA!$A$1:$D$867,3,0))," ",VLOOKUP($A150,GA!$A$1:$D$867,3,0))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IF(ISNA(VLOOKUP($V151,DD_Info!$A$1:$E$223,3,0)),0,VLOOKUP($V151,DD_Info!$A$1:$E$223,3,0))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4</v>
      </c>
      <c r="K151" s="311">
        <f>Councils!K154</f>
        <v>0</v>
      </c>
      <c r="L151" s="311">
        <f>Councils!L154</f>
        <v>4</v>
      </c>
      <c r="M151" s="312">
        <f>Councils!M154</f>
        <v>40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2</v>
      </c>
      <c r="T151" s="311">
        <f>Councils!U154</f>
        <v>-2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IF(ISNA(VLOOKUP($A151,GA!$A$1:$D$867,3,0))," ",VLOOKUP($A151,GA!$A$1:$D$867,3,0))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IF(ISNA(VLOOKUP($V152,DD_Info!$A$1:$E$223,3,0)),0,VLOOKUP($V152,DD_Info!$A$1:$E$223,3,0))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1</v>
      </c>
      <c r="H152" s="311">
        <f>Councils!H155</f>
        <v>0</v>
      </c>
      <c r="I152" s="311">
        <f>Councils!I155</f>
        <v>1</v>
      </c>
      <c r="J152" s="311">
        <f>Councils!J155</f>
        <v>4</v>
      </c>
      <c r="K152" s="311">
        <f>Councils!K155</f>
        <v>0</v>
      </c>
      <c r="L152" s="311">
        <f>Councils!L155</f>
        <v>4</v>
      </c>
      <c r="M152" s="312">
        <f>Councils!M155</f>
        <v>50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IF(ISNA(VLOOKUP($A152,GA!$A$1:$D$867,3,0))," ",VLOOKUP($A152,GA!$A$1:$D$867,3,0))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IF(ISNA(VLOOKUP($V153,DD_Info!$A$1:$E$223,3,0)),0,VLOOKUP($V153,DD_Info!$A$1:$E$223,3,0))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IF(ISNA(VLOOKUP($A153,GA!$A$1:$D$867,3,0))," ",VLOOKUP($A153,GA!$A$1:$D$867,3,0))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IF(ISNA(VLOOKUP($V154,DD_Info!$A$1:$E$223,3,0)),0,VLOOKUP($V154,DD_Info!$A$1:$E$223,3,0))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IF(ISNA(VLOOKUP($A154,GA!$A$1:$D$867,3,0))," ",VLOOKUP($A154,GA!$A$1:$D$867,3,0))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IF(ISNA(VLOOKUP($V155,DD_Info!$A$1:$E$223,3,0)),0,VLOOKUP($V155,DD_Info!$A$1:$E$223,3,0))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1</v>
      </c>
      <c r="K155" s="311">
        <f>Councils!K158</f>
        <v>0</v>
      </c>
      <c r="L155" s="311">
        <f>Councils!L158</f>
        <v>1</v>
      </c>
      <c r="M155" s="312">
        <f>Councils!M158</f>
        <v>16.670000000000002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1</v>
      </c>
      <c r="S155" s="311">
        <f>Councils!T158</f>
        <v>2</v>
      </c>
      <c r="T155" s="311">
        <f>Councils!U158</f>
        <v>-1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IF(ISNA(VLOOKUP($A155,GA!$A$1:$D$867,3,0))," ",VLOOKUP($A155,GA!$A$1:$D$867,3,0))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IF(ISNA(VLOOKUP($V156,DD_Info!$A$1:$E$223,3,0)),0,VLOOKUP($V156,DD_Info!$A$1:$E$223,3,0))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4</v>
      </c>
      <c r="H156" s="311">
        <f>Councils!H159</f>
        <v>0</v>
      </c>
      <c r="I156" s="311">
        <f>Councils!I159</f>
        <v>4</v>
      </c>
      <c r="J156" s="311">
        <f>Councils!J159</f>
        <v>7</v>
      </c>
      <c r="K156" s="311">
        <f>Councils!K159</f>
        <v>0</v>
      </c>
      <c r="L156" s="311">
        <f>Councils!L159</f>
        <v>7</v>
      </c>
      <c r="M156" s="312">
        <f>Councils!M159</f>
        <v>50</v>
      </c>
      <c r="N156" s="311">
        <f>Councils!O159</f>
        <v>0</v>
      </c>
      <c r="O156" s="311">
        <f>Councils!P159</f>
        <v>0</v>
      </c>
      <c r="P156" s="311">
        <f>Councils!Q159</f>
        <v>1</v>
      </c>
      <c r="Q156" s="311">
        <f>Councils!R159</f>
        <v>-1</v>
      </c>
      <c r="R156" s="311">
        <f>Councils!S159</f>
        <v>3</v>
      </c>
      <c r="S156" s="311">
        <f>Councils!T159</f>
        <v>3</v>
      </c>
      <c r="T156" s="311">
        <f>Councils!U159</f>
        <v>0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IF(ISNA(VLOOKUP($A156,GA!$A$1:$D$867,3,0))," ",VLOOKUP($A156,GA!$A$1:$D$867,3,0))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IF(ISNA(VLOOKUP($V157,DD_Info!$A$1:$E$223,3,0)),0,VLOOKUP($V157,DD_Info!$A$1:$E$223,3,0))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IF(ISNA(VLOOKUP($A157,GA!$A$1:$D$867,3,0))," ",VLOOKUP($A157,GA!$A$1:$D$867,3,0))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IF(ISNA(VLOOKUP($V158,DD_Info!$A$1:$E$223,3,0)),0,VLOOKUP($V158,DD_Info!$A$1:$E$223,3,0))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IF(ISNA(VLOOKUP($A158,GA!$A$1:$D$867,3,0))," ",VLOOKUP($A158,GA!$A$1:$D$867,3,0))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IF(ISNA(VLOOKUP($V159,DD_Info!$A$1:$E$223,3,0)),0,VLOOKUP($V159,DD_Info!$A$1:$E$223,3,0))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IF(ISNA(VLOOKUP($A159,GA!$A$1:$D$867,3,0))," ",VLOOKUP($A159,GA!$A$1:$D$867,3,0))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IF(ISNA(VLOOKUP($V160,DD_Info!$A$1:$E$223,3,0)),0,VLOOKUP($V160,DD_Info!$A$1:$E$223,3,0))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2</v>
      </c>
      <c r="K160" s="311">
        <f>Councils!K163</f>
        <v>0</v>
      </c>
      <c r="L160" s="311">
        <f>Councils!L163</f>
        <v>2</v>
      </c>
      <c r="M160" s="312">
        <f>Councils!M163</f>
        <v>28.57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IF(ISNA(VLOOKUP($A160,GA!$A$1:$D$867,3,0))," ",VLOOKUP($A160,GA!$A$1:$D$867,3,0))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IF(ISNA(VLOOKUP($V161,DD_Info!$A$1:$E$223,3,0)),0,VLOOKUP($V161,DD_Info!$A$1:$E$223,3,0))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7</v>
      </c>
      <c r="K161" s="311">
        <f>Councils!K164</f>
        <v>0</v>
      </c>
      <c r="L161" s="311">
        <f>Councils!L164</f>
        <v>7</v>
      </c>
      <c r="M161" s="312">
        <f>Councils!M164</f>
        <v>140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IF(ISNA(VLOOKUP($A161,GA!$A$1:$D$867,3,0))," ",VLOOKUP($A161,GA!$A$1:$D$867,3,0))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IF(ISNA(VLOOKUP($V162,DD_Info!$A$1:$E$223,3,0)),0,VLOOKUP($V162,DD_Info!$A$1:$E$223,3,0))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7</v>
      </c>
      <c r="H162" s="311">
        <f>Councils!H165</f>
        <v>0</v>
      </c>
      <c r="I162" s="311">
        <f>Councils!I165</f>
        <v>7</v>
      </c>
      <c r="J162" s="311">
        <f>Councils!J165</f>
        <v>13</v>
      </c>
      <c r="K162" s="311">
        <f>Councils!K165</f>
        <v>0</v>
      </c>
      <c r="L162" s="311">
        <f>Councils!L165</f>
        <v>13</v>
      </c>
      <c r="M162" s="312">
        <f>Councils!M165</f>
        <v>100</v>
      </c>
      <c r="N162" s="311">
        <f>Councils!O165</f>
        <v>0</v>
      </c>
      <c r="O162" s="311">
        <f>Councils!P165</f>
        <v>1</v>
      </c>
      <c r="P162" s="311">
        <f>Councils!Q165</f>
        <v>0</v>
      </c>
      <c r="Q162" s="311">
        <f>Councils!R165</f>
        <v>1</v>
      </c>
      <c r="R162" s="311">
        <f>Councils!S165</f>
        <v>3</v>
      </c>
      <c r="S162" s="311">
        <f>Councils!T165</f>
        <v>0</v>
      </c>
      <c r="T162" s="311">
        <f>Councils!U165</f>
        <v>3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IF(ISNA(VLOOKUP($A162,GA!$A$1:$D$867,3,0))," ",VLOOKUP($A162,GA!$A$1:$D$867,3,0))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IF(ISNA(VLOOKUP($V163,DD_Info!$A$1:$E$223,3,0)),0,VLOOKUP($V163,DD_Info!$A$1:$E$223,3,0))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IF(ISNA(VLOOKUP($A163,GA!$A$1:$D$867,3,0))," ",VLOOKUP($A163,GA!$A$1:$D$867,3,0))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IF(ISNA(VLOOKUP($V164,DD_Info!$A$1:$E$223,3,0)),0,VLOOKUP($V164,DD_Info!$A$1:$E$223,3,0))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3</v>
      </c>
      <c r="K164" s="311">
        <f>Councils!K167</f>
        <v>0</v>
      </c>
      <c r="L164" s="311">
        <f>Councils!L167</f>
        <v>3</v>
      </c>
      <c r="M164" s="312">
        <f>Councils!M167</f>
        <v>42.86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1</v>
      </c>
      <c r="T164" s="311">
        <f>Councils!U167</f>
        <v>-1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IF(ISNA(VLOOKUP($A164,GA!$A$1:$D$867,3,0))," ",VLOOKUP($A164,GA!$A$1:$D$867,3,0))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IF(ISNA(VLOOKUP($V165,DD_Info!$A$1:$E$223,3,0)),0,VLOOKUP($V165,DD_Info!$A$1:$E$223,3,0))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1</v>
      </c>
      <c r="H165" s="311">
        <f>Councils!H168</f>
        <v>0</v>
      </c>
      <c r="I165" s="311">
        <f>Councils!I168</f>
        <v>1</v>
      </c>
      <c r="J165" s="311">
        <f>Councils!J168</f>
        <v>1</v>
      </c>
      <c r="K165" s="311">
        <f>Councils!K168</f>
        <v>0</v>
      </c>
      <c r="L165" s="311">
        <f>Councils!L168</f>
        <v>1</v>
      </c>
      <c r="M165" s="312">
        <f>Councils!M168</f>
        <v>20</v>
      </c>
      <c r="N165" s="311">
        <f>Councils!O168</f>
        <v>0</v>
      </c>
      <c r="O165" s="311">
        <f>Councils!P168</f>
        <v>1</v>
      </c>
      <c r="P165" s="311">
        <f>Councils!Q168</f>
        <v>0</v>
      </c>
      <c r="Q165" s="311">
        <f>Councils!R168</f>
        <v>1</v>
      </c>
      <c r="R165" s="311">
        <f>Councils!S168</f>
        <v>1</v>
      </c>
      <c r="S165" s="311">
        <f>Councils!T168</f>
        <v>0</v>
      </c>
      <c r="T165" s="311">
        <f>Councils!U168</f>
        <v>1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IF(ISNA(VLOOKUP($A165,GA!$A$1:$D$867,3,0))," ",VLOOKUP($A165,GA!$A$1:$D$867,3,0))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IF(ISNA(VLOOKUP($V166,DD_Info!$A$1:$E$223,3,0)),0,VLOOKUP($V166,DD_Info!$A$1:$E$223,3,0))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7</v>
      </c>
      <c r="K166" s="311">
        <f>Councils!K169</f>
        <v>0</v>
      </c>
      <c r="L166" s="311">
        <f>Councils!L169</f>
        <v>7</v>
      </c>
      <c r="M166" s="312">
        <f>Councils!M169</f>
        <v>100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IF(ISNA(VLOOKUP($A166,GA!$A$1:$D$867,3,0))," ",VLOOKUP($A166,GA!$A$1:$D$867,3,0))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IF(ISNA(VLOOKUP($V167,DD_Info!$A$1:$E$223,3,0)),0,VLOOKUP($V167,DD_Info!$A$1:$E$223,3,0))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1</v>
      </c>
      <c r="K167" s="311">
        <f>Councils!K170</f>
        <v>0</v>
      </c>
      <c r="L167" s="311">
        <f>Councils!L170</f>
        <v>1</v>
      </c>
      <c r="M167" s="312">
        <f>Councils!M170</f>
        <v>20</v>
      </c>
      <c r="N167" s="311">
        <f>Councils!O170</f>
        <v>0</v>
      </c>
      <c r="O167" s="311">
        <f>Councils!P170</f>
        <v>1</v>
      </c>
      <c r="P167" s="311">
        <f>Councils!Q170</f>
        <v>0</v>
      </c>
      <c r="Q167" s="311">
        <f>Councils!R170</f>
        <v>1</v>
      </c>
      <c r="R167" s="311">
        <f>Councils!S170</f>
        <v>2</v>
      </c>
      <c r="S167" s="311">
        <f>Councils!T170</f>
        <v>0</v>
      </c>
      <c r="T167" s="311">
        <f>Councils!U170</f>
        <v>2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IF(ISNA(VLOOKUP($A167,GA!$A$1:$D$867,3,0))," ",VLOOKUP($A167,GA!$A$1:$D$867,3,0))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IF(ISNA(VLOOKUP($V168,DD_Info!$A$1:$E$223,3,0)),0,VLOOKUP($V168,DD_Info!$A$1:$E$223,3,0))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1</v>
      </c>
      <c r="H168" s="311">
        <f>Councils!H171</f>
        <v>0</v>
      </c>
      <c r="I168" s="311">
        <f>Councils!I171</f>
        <v>1</v>
      </c>
      <c r="J168" s="311">
        <f>Councils!J171</f>
        <v>18</v>
      </c>
      <c r="K168" s="311">
        <f>Councils!K171</f>
        <v>0</v>
      </c>
      <c r="L168" s="311">
        <f>Councils!L171</f>
        <v>18</v>
      </c>
      <c r="M168" s="312">
        <f>Councils!M171</f>
        <v>120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IF(ISNA(VLOOKUP($A168,GA!$A$1:$D$867,3,0))," ",VLOOKUP($A168,GA!$A$1:$D$867,3,0))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IF(ISNA(VLOOKUP($V169,DD_Info!$A$1:$E$223,3,0)),0,VLOOKUP($V169,DD_Info!$A$1:$E$223,3,0))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1</v>
      </c>
      <c r="Q169" s="311">
        <f>Councils!R172</f>
        <v>-1</v>
      </c>
      <c r="R169" s="311">
        <f>Councils!S172</f>
        <v>1</v>
      </c>
      <c r="S169" s="311">
        <f>Councils!T172</f>
        <v>1</v>
      </c>
      <c r="T169" s="311">
        <f>Councils!U172</f>
        <v>0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IF(ISNA(VLOOKUP($A169,GA!$A$1:$D$867,3,0))," ",VLOOKUP($A169,GA!$A$1:$D$867,3,0))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IF(ISNA(VLOOKUP($V170,DD_Info!$A$1:$E$223,3,0)),0,VLOOKUP($V170,DD_Info!$A$1:$E$223,3,0))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IF(ISNA(VLOOKUP($A170,GA!$A$1:$D$867,3,0))," ",VLOOKUP($A170,GA!$A$1:$D$867,3,0))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IF(ISNA(VLOOKUP($V171,DD_Info!$A$1:$E$223,3,0)),0,VLOOKUP($V171,DD_Info!$A$1:$E$223,3,0))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0</v>
      </c>
      <c r="P171" s="311">
        <f>Councils!Q174</f>
        <v>1</v>
      </c>
      <c r="Q171" s="311">
        <f>Councils!R174</f>
        <v>-1</v>
      </c>
      <c r="R171" s="311">
        <f>Councils!S174</f>
        <v>2</v>
      </c>
      <c r="S171" s="311">
        <f>Councils!T174</f>
        <v>3</v>
      </c>
      <c r="T171" s="311">
        <f>Councils!U174</f>
        <v>-1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IF(ISNA(VLOOKUP($A171,GA!$A$1:$D$867,3,0))," ",VLOOKUP($A171,GA!$A$1:$D$867,3,0))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IF(ISNA(VLOOKUP($V172,DD_Info!$A$1:$E$223,3,0)),0,VLOOKUP($V172,DD_Info!$A$1:$E$223,3,0))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IF(ISNA(VLOOKUP($A172,GA!$A$1:$D$867,3,0))," ",VLOOKUP($A172,GA!$A$1:$D$867,3,0))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IF(ISNA(VLOOKUP($V173,DD_Info!$A$1:$E$223,3,0)),0,VLOOKUP($V173,DD_Info!$A$1:$E$223,3,0))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1</v>
      </c>
      <c r="K173" s="311">
        <f>Councils!K176</f>
        <v>0</v>
      </c>
      <c r="L173" s="311">
        <f>Councils!L176</f>
        <v>1</v>
      </c>
      <c r="M173" s="312">
        <f>Councils!M176</f>
        <v>16.670000000000002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1</v>
      </c>
      <c r="S173" s="311">
        <f>Councils!T176</f>
        <v>1</v>
      </c>
      <c r="T173" s="311">
        <f>Councils!U176</f>
        <v>0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IF(ISNA(VLOOKUP($A173,GA!$A$1:$D$867,3,0))," ",VLOOKUP($A173,GA!$A$1:$D$867,3,0))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IF(ISNA(VLOOKUP($V174,DD_Info!$A$1:$E$223,3,0)),0,VLOOKUP($V174,DD_Info!$A$1:$E$223,3,0))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1</v>
      </c>
      <c r="S174" s="311">
        <f>Councils!T177</f>
        <v>0</v>
      </c>
      <c r="T174" s="311">
        <f>Councils!U177</f>
        <v>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IF(ISNA(VLOOKUP($A174,GA!$A$1:$D$867,3,0))," ",VLOOKUP($A174,GA!$A$1:$D$867,3,0))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IF(ISNA(VLOOKUP($V175,DD_Info!$A$1:$E$223,3,0)),0,VLOOKUP($V175,DD_Info!$A$1:$E$223,3,0))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IF(ISNA(VLOOKUP($A175,GA!$A$1:$D$867,3,0))," ",VLOOKUP($A175,GA!$A$1:$D$867,3,0))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IF(ISNA(VLOOKUP($V176,DD_Info!$A$1:$E$223,3,0)),0,VLOOKUP($V176,DD_Info!$A$1:$E$223,3,0))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2</v>
      </c>
      <c r="H176" s="311">
        <f>Councils!H179</f>
        <v>0</v>
      </c>
      <c r="I176" s="311">
        <f>Councils!I179</f>
        <v>2</v>
      </c>
      <c r="J176" s="311">
        <f>Councils!J179</f>
        <v>10</v>
      </c>
      <c r="K176" s="311">
        <f>Councils!K179</f>
        <v>0</v>
      </c>
      <c r="L176" s="311">
        <f>Councils!L179</f>
        <v>10</v>
      </c>
      <c r="M176" s="312">
        <f>Councils!M179</f>
        <v>111.11</v>
      </c>
      <c r="N176" s="311">
        <f>Councils!O179</f>
        <v>0</v>
      </c>
      <c r="O176" s="311">
        <f>Councils!P179</f>
        <v>1</v>
      </c>
      <c r="P176" s="311">
        <f>Councils!Q179</f>
        <v>0</v>
      </c>
      <c r="Q176" s="311">
        <f>Councils!R179</f>
        <v>1</v>
      </c>
      <c r="R176" s="311">
        <f>Councils!S179</f>
        <v>5</v>
      </c>
      <c r="S176" s="311">
        <f>Councils!T179</f>
        <v>1</v>
      </c>
      <c r="T176" s="311">
        <f>Councils!U179</f>
        <v>4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IF(ISNA(VLOOKUP($A176,GA!$A$1:$D$867,3,0))," ",VLOOKUP($A176,GA!$A$1:$D$867,3,0))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IF(ISNA(VLOOKUP($V177,DD_Info!$A$1:$E$223,3,0)),0,VLOOKUP($V177,DD_Info!$A$1:$E$223,3,0))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IF(ISNA(VLOOKUP($A177,GA!$A$1:$D$867,3,0))," ",VLOOKUP($A177,GA!$A$1:$D$867,3,0))</f>
        <v>Carlin</v>
      </c>
      <c r="Y177" s="344" t="str">
        <f>IF(ISNA(VLOOKUP($A177,Dormant_Councils!$A$1:$E$811,5,0)),"No",VLOOKUP($A177,Dormant_Councils!$A$1:$E$811,5,0))</f>
        <v>No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IF(ISNA(VLOOKUP($V178,DD_Info!$A$1:$E$223,3,0)),0,VLOOKUP($V178,DD_Info!$A$1:$E$223,3,0))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IF(ISNA(VLOOKUP($A178,GA!$A$1:$D$867,3,0))," ",VLOOKUP($A178,GA!$A$1:$D$867,3,0))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IF(ISNA(VLOOKUP($V179,DD_Info!$A$1:$E$223,3,0)),0,VLOOKUP($V179,DD_Info!$A$1:$E$223,3,0))</f>
        <v>Lubbock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IF(ISNA(VLOOKUP($A179,GA!$A$1:$D$867,3,0))," ",VLOOKUP($A179,GA!$A$1:$D$867,3,0))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IF(ISNA(VLOOKUP($V180,DD_Info!$A$1:$E$223,3,0)),0,VLOOKUP($V180,DD_Info!$A$1:$E$223,3,0))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IF(ISNA(VLOOKUP($A180,GA!$A$1:$D$867,3,0))," ",VLOOKUP($A180,GA!$A$1:$D$867,3,0))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IF(ISNA(VLOOKUP($V181,DD_Info!$A$1:$E$223,3,0)),0,VLOOKUP($V181,DD_Info!$A$1:$E$223,3,0))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IF(ISNA(VLOOKUP($A181,GA!$A$1:$D$867,3,0))," ",VLOOKUP($A181,GA!$A$1:$D$867,3,0))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IF(ISNA(VLOOKUP($V182,DD_Info!$A$1:$E$223,3,0)),0,VLOOKUP($V182,DD_Info!$A$1:$E$223,3,0))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0</v>
      </c>
      <c r="H182" s="311">
        <f>Councils!H185</f>
        <v>0</v>
      </c>
      <c r="I182" s="311">
        <f>Councils!I185</f>
        <v>0</v>
      </c>
      <c r="J182" s="311">
        <f>Councils!J185</f>
        <v>8</v>
      </c>
      <c r="K182" s="311">
        <f>Councils!K185</f>
        <v>0</v>
      </c>
      <c r="L182" s="311">
        <f>Councils!L185</f>
        <v>8</v>
      </c>
      <c r="M182" s="312">
        <f>Councils!M185</f>
        <v>114.29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IF(ISNA(VLOOKUP($A182,GA!$A$1:$D$867,3,0))," ",VLOOKUP($A182,GA!$A$1:$D$867,3,0))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IF(ISNA(VLOOKUP($V183,DD_Info!$A$1:$E$223,3,0)),0,VLOOKUP($V183,DD_Info!$A$1:$E$223,3,0))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1</v>
      </c>
      <c r="H183" s="311">
        <f>Councils!H186</f>
        <v>0</v>
      </c>
      <c r="I183" s="311">
        <f>Councils!I186</f>
        <v>1</v>
      </c>
      <c r="J183" s="311">
        <f>Councils!J186</f>
        <v>4</v>
      </c>
      <c r="K183" s="311">
        <f>Councils!K186</f>
        <v>0</v>
      </c>
      <c r="L183" s="311">
        <f>Councils!L186</f>
        <v>4</v>
      </c>
      <c r="M183" s="312">
        <f>Councils!M186</f>
        <v>33.33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2</v>
      </c>
      <c r="S183" s="311">
        <f>Councils!T186</f>
        <v>2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IF(ISNA(VLOOKUP($A183,GA!$A$1:$D$867,3,0))," ",VLOOKUP($A183,GA!$A$1:$D$867,3,0))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IF(ISNA(VLOOKUP($V184,DD_Info!$A$1:$E$223,3,0)),0,VLOOKUP($V184,DD_Info!$A$1:$E$223,3,0))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3</v>
      </c>
      <c r="H184" s="311">
        <f>Councils!H187</f>
        <v>0</v>
      </c>
      <c r="I184" s="311">
        <f>Councils!I187</f>
        <v>3</v>
      </c>
      <c r="J184" s="311">
        <f>Councils!J187</f>
        <v>5</v>
      </c>
      <c r="K184" s="311">
        <f>Councils!K187</f>
        <v>0</v>
      </c>
      <c r="L184" s="311">
        <f>Councils!L187</f>
        <v>5</v>
      </c>
      <c r="M184" s="312">
        <f>Councils!M187</f>
        <v>71.430000000000007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IF(ISNA(VLOOKUP($A184,GA!$A$1:$D$867,3,0))," ",VLOOKUP($A184,GA!$A$1:$D$867,3,0))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IF(ISNA(VLOOKUP($V185,DD_Info!$A$1:$E$223,3,0)),0,VLOOKUP($V185,DD_Info!$A$1:$E$223,3,0))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1</v>
      </c>
      <c r="T185" s="311">
        <f>Councils!U188</f>
        <v>0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IF(ISNA(VLOOKUP($A185,GA!$A$1:$D$867,3,0))," ",VLOOKUP($A185,GA!$A$1:$D$867,3,0))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IF(ISNA(VLOOKUP($V186,DD_Info!$A$1:$E$223,3,0)),0,VLOOKUP($V186,DD_Info!$A$1:$E$223,3,0))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3</v>
      </c>
      <c r="K186" s="311">
        <f>Councils!K189</f>
        <v>0</v>
      </c>
      <c r="L186" s="311">
        <f>Councils!L189</f>
        <v>3</v>
      </c>
      <c r="M186" s="312">
        <f>Councils!M189</f>
        <v>60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IF(ISNA(VLOOKUP($A186,GA!$A$1:$D$867,3,0))," ",VLOOKUP($A186,GA!$A$1:$D$867,3,0))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IF(ISNA(VLOOKUP($V187,DD_Info!$A$1:$E$223,3,0)),0,VLOOKUP($V187,DD_Info!$A$1:$E$223,3,0))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IF(ISNA(VLOOKUP($A187,GA!$A$1:$D$867,3,0))," ",VLOOKUP($A187,GA!$A$1:$D$867,3,0))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IF(ISNA(VLOOKUP($V188,DD_Info!$A$1:$E$223,3,0)),0,VLOOKUP($V188,DD_Info!$A$1:$E$223,3,0))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2</v>
      </c>
      <c r="H188" s="311">
        <f>Councils!H191</f>
        <v>0</v>
      </c>
      <c r="I188" s="311">
        <f>Councils!I191</f>
        <v>2</v>
      </c>
      <c r="J188" s="311">
        <f>Councils!J191</f>
        <v>8</v>
      </c>
      <c r="K188" s="311">
        <f>Councils!K191</f>
        <v>0</v>
      </c>
      <c r="L188" s="311">
        <f>Councils!L191</f>
        <v>8</v>
      </c>
      <c r="M188" s="312">
        <f>Councils!M191</f>
        <v>66.67</v>
      </c>
      <c r="N188" s="311">
        <f>Councils!O191</f>
        <v>0</v>
      </c>
      <c r="O188" s="311">
        <f>Councils!P191</f>
        <v>0</v>
      </c>
      <c r="P188" s="311">
        <f>Councils!Q191</f>
        <v>0</v>
      </c>
      <c r="Q188" s="311">
        <f>Councils!R191</f>
        <v>0</v>
      </c>
      <c r="R188" s="311">
        <f>Councils!S191</f>
        <v>2</v>
      </c>
      <c r="S188" s="311">
        <f>Councils!T191</f>
        <v>1</v>
      </c>
      <c r="T188" s="311">
        <f>Councils!U191</f>
        <v>1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IF(ISNA(VLOOKUP($A188,GA!$A$1:$D$867,3,0))," ",VLOOKUP($A188,GA!$A$1:$D$867,3,0))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IF(ISNA(VLOOKUP($V189,DD_Info!$A$1:$E$223,3,0)),0,VLOOKUP($V189,DD_Info!$A$1:$E$223,3,0))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IF(ISNA(VLOOKUP($A189,GA!$A$1:$D$867,3,0))," ",VLOOKUP($A189,GA!$A$1:$D$867,3,0))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IF(ISNA(VLOOKUP($V190,DD_Info!$A$1:$E$223,3,0)),0,VLOOKUP($V190,DD_Info!$A$1:$E$223,3,0))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0</v>
      </c>
      <c r="H190" s="311">
        <f>Councils!H193</f>
        <v>0</v>
      </c>
      <c r="I190" s="311">
        <f>Councils!I193</f>
        <v>0</v>
      </c>
      <c r="J190" s="311">
        <f>Councils!J193</f>
        <v>29</v>
      </c>
      <c r="K190" s="311">
        <f>Councils!K193</f>
        <v>0</v>
      </c>
      <c r="L190" s="311">
        <f>Councils!L193</f>
        <v>29</v>
      </c>
      <c r="M190" s="312">
        <f>Councils!M193</f>
        <v>193.33</v>
      </c>
      <c r="N190" s="311">
        <f>Councils!O193</f>
        <v>0</v>
      </c>
      <c r="O190" s="311">
        <f>Councils!P193</f>
        <v>0</v>
      </c>
      <c r="P190" s="311">
        <f>Councils!Q193</f>
        <v>0</v>
      </c>
      <c r="Q190" s="311">
        <f>Councils!R193</f>
        <v>0</v>
      </c>
      <c r="R190" s="311">
        <f>Councils!S193</f>
        <v>7</v>
      </c>
      <c r="S190" s="311">
        <f>Councils!T193</f>
        <v>4</v>
      </c>
      <c r="T190" s="311">
        <f>Councils!U193</f>
        <v>3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IF(ISNA(VLOOKUP($A190,GA!$A$1:$D$867,3,0))," ",VLOOKUP($A190,GA!$A$1:$D$867,3,0))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IF(ISNA(VLOOKUP($V191,DD_Info!$A$1:$E$223,3,0)),0,VLOOKUP($V191,DD_Info!$A$1:$E$223,3,0))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IF(ISNA(VLOOKUP($A191,GA!$A$1:$D$867,3,0))," ",VLOOKUP($A191,GA!$A$1:$D$867,3,0))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IF(ISNA(VLOOKUP($V192,DD_Info!$A$1:$E$223,3,0)),0,VLOOKUP($V192,DD_Info!$A$1:$E$223,3,0))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IF(ISNA(VLOOKUP($A192,GA!$A$1:$D$867,3,0))," ",VLOOKUP($A192,GA!$A$1:$D$867,3,0))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IF(ISNA(VLOOKUP($V193,DD_Info!$A$1:$E$223,3,0)),0,VLOOKUP($V193,DD_Info!$A$1:$E$223,3,0))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19</v>
      </c>
      <c r="H193" s="311">
        <f>Councils!H196</f>
        <v>0</v>
      </c>
      <c r="I193" s="311">
        <f>Councils!I196</f>
        <v>19</v>
      </c>
      <c r="J193" s="311">
        <f>Councils!J196</f>
        <v>23</v>
      </c>
      <c r="K193" s="311">
        <f>Councils!K196</f>
        <v>0</v>
      </c>
      <c r="L193" s="311">
        <f>Councils!L196</f>
        <v>23</v>
      </c>
      <c r="M193" s="312">
        <f>Councils!M196</f>
        <v>230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2</v>
      </c>
      <c r="S193" s="311">
        <f>Councils!T196</f>
        <v>1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IF(ISNA(VLOOKUP($A193,GA!$A$1:$D$867,3,0))," ",VLOOKUP($A193,GA!$A$1:$D$867,3,0))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IF(ISNA(VLOOKUP($V194,DD_Info!$A$1:$E$223,3,0)),0,VLOOKUP($V194,DD_Info!$A$1:$E$223,3,0))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3</v>
      </c>
      <c r="H194" s="311">
        <f>Councils!H197</f>
        <v>0</v>
      </c>
      <c r="I194" s="311">
        <f>Councils!I197</f>
        <v>3</v>
      </c>
      <c r="J194" s="311">
        <f>Councils!J197</f>
        <v>10</v>
      </c>
      <c r="K194" s="311">
        <f>Councils!K197</f>
        <v>0</v>
      </c>
      <c r="L194" s="311">
        <f>Councils!L197</f>
        <v>10</v>
      </c>
      <c r="M194" s="312">
        <f>Councils!M197</f>
        <v>66.67</v>
      </c>
      <c r="N194" s="311">
        <f>Councils!O197</f>
        <v>0</v>
      </c>
      <c r="O194" s="311">
        <f>Councils!P197</f>
        <v>2</v>
      </c>
      <c r="P194" s="311">
        <f>Councils!Q197</f>
        <v>1</v>
      </c>
      <c r="Q194" s="311">
        <f>Councils!R197</f>
        <v>1</v>
      </c>
      <c r="R194" s="311">
        <f>Councils!S197</f>
        <v>5</v>
      </c>
      <c r="S194" s="311">
        <f>Councils!T197</f>
        <v>2</v>
      </c>
      <c r="T194" s="311">
        <f>Councils!U197</f>
        <v>3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IF(ISNA(VLOOKUP($A194,GA!$A$1:$D$867,3,0))," ",VLOOKUP($A194,GA!$A$1:$D$867,3,0))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IF(ISNA(VLOOKUP($V195,DD_Info!$A$1:$E$223,3,0)),0,VLOOKUP($V195,DD_Info!$A$1:$E$223,3,0))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12</v>
      </c>
      <c r="K195" s="311">
        <f>Councils!K198</f>
        <v>0</v>
      </c>
      <c r="L195" s="311">
        <f>Councils!L198</f>
        <v>12</v>
      </c>
      <c r="M195" s="312">
        <f>Councils!M198</f>
        <v>240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IF(ISNA(VLOOKUP($A195,GA!$A$1:$D$867,3,0))," ",VLOOKUP($A195,GA!$A$1:$D$867,3,0))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IF(ISNA(VLOOKUP($V196,DD_Info!$A$1:$E$223,3,0)),0,VLOOKUP($V196,DD_Info!$A$1:$E$223,3,0))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3</v>
      </c>
      <c r="H196" s="311">
        <f>Councils!H199</f>
        <v>0</v>
      </c>
      <c r="I196" s="311">
        <f>Councils!I199</f>
        <v>3</v>
      </c>
      <c r="J196" s="311">
        <f>Councils!J199</f>
        <v>15</v>
      </c>
      <c r="K196" s="311">
        <f>Councils!K199</f>
        <v>0</v>
      </c>
      <c r="L196" s="311">
        <f>Councils!L199</f>
        <v>15</v>
      </c>
      <c r="M196" s="312">
        <f>Councils!M199</f>
        <v>100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1</v>
      </c>
      <c r="S196" s="311">
        <f>Councils!T199</f>
        <v>2</v>
      </c>
      <c r="T196" s="311">
        <f>Councils!U199</f>
        <v>-1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IF(ISNA(VLOOKUP($A196,GA!$A$1:$D$867,3,0))," ",VLOOKUP($A196,GA!$A$1:$D$867,3,0))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IF(ISNA(VLOOKUP($V197,DD_Info!$A$1:$E$223,3,0)),0,VLOOKUP($V197,DD_Info!$A$1:$E$223,3,0))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3</v>
      </c>
      <c r="H197" s="311">
        <f>Councils!H200</f>
        <v>0</v>
      </c>
      <c r="I197" s="311">
        <f>Councils!I200</f>
        <v>3</v>
      </c>
      <c r="J197" s="311">
        <f>Councils!J200</f>
        <v>4</v>
      </c>
      <c r="K197" s="311">
        <f>Councils!K200</f>
        <v>0</v>
      </c>
      <c r="L197" s="311">
        <f>Councils!L200</f>
        <v>4</v>
      </c>
      <c r="M197" s="312">
        <f>Councils!M200</f>
        <v>30.77</v>
      </c>
      <c r="N197" s="311">
        <f>Councils!O200</f>
        <v>0</v>
      </c>
      <c r="O197" s="311">
        <f>Councils!P200</f>
        <v>1</v>
      </c>
      <c r="P197" s="311">
        <f>Councils!Q200</f>
        <v>0</v>
      </c>
      <c r="Q197" s="311">
        <f>Councils!R200</f>
        <v>1</v>
      </c>
      <c r="R197" s="311">
        <f>Councils!S200</f>
        <v>3</v>
      </c>
      <c r="S197" s="311">
        <f>Councils!T200</f>
        <v>1</v>
      </c>
      <c r="T197" s="311">
        <f>Councils!U200</f>
        <v>2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IF(ISNA(VLOOKUP($A197,GA!$A$1:$D$867,3,0))," ",VLOOKUP($A197,GA!$A$1:$D$867,3,0))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IF(ISNA(VLOOKUP($V198,DD_Info!$A$1:$E$223,3,0)),0,VLOOKUP($V198,DD_Info!$A$1:$E$223,3,0))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3</v>
      </c>
      <c r="K198" s="311">
        <f>Councils!K201</f>
        <v>0</v>
      </c>
      <c r="L198" s="311">
        <f>Councils!L201</f>
        <v>3</v>
      </c>
      <c r="M198" s="312">
        <f>Councils!M201</f>
        <v>60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IF(ISNA(VLOOKUP($A198,GA!$A$1:$D$867,3,0))," ",VLOOKUP($A198,GA!$A$1:$D$867,3,0))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IF(ISNA(VLOOKUP($V199,DD_Info!$A$1:$E$223,3,0)),0,VLOOKUP($V199,DD_Info!$A$1:$E$223,3,0))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5</v>
      </c>
      <c r="K199" s="311">
        <f>Councils!K202</f>
        <v>0</v>
      </c>
      <c r="L199" s="311">
        <f>Councils!L202</f>
        <v>5</v>
      </c>
      <c r="M199" s="312">
        <f>Councils!M202</f>
        <v>38.46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IF(ISNA(VLOOKUP($A199,GA!$A$1:$D$867,3,0))," ",VLOOKUP($A199,GA!$A$1:$D$867,3,0))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IF(ISNA(VLOOKUP($V200,DD_Info!$A$1:$E$223,3,0)),0,VLOOKUP($V200,DD_Info!$A$1:$E$223,3,0))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11</v>
      </c>
      <c r="K200" s="311">
        <f>Councils!K203</f>
        <v>0</v>
      </c>
      <c r="L200" s="311">
        <f>Councils!L203</f>
        <v>11</v>
      </c>
      <c r="M200" s="312">
        <f>Councils!M203</f>
        <v>100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4</v>
      </c>
      <c r="S200" s="311">
        <f>Councils!T203</f>
        <v>1</v>
      </c>
      <c r="T200" s="311">
        <f>Councils!U203</f>
        <v>3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IF(ISNA(VLOOKUP($A200,GA!$A$1:$D$867,3,0))," ",VLOOKUP($A200,GA!$A$1:$D$867,3,0))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IF(ISNA(VLOOKUP($V201,DD_Info!$A$1:$E$223,3,0)),0,VLOOKUP($V201,DD_Info!$A$1:$E$223,3,0))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0</v>
      </c>
      <c r="H201" s="311">
        <f>Councils!H204</f>
        <v>0</v>
      </c>
      <c r="I201" s="311">
        <f>Councils!I204</f>
        <v>0</v>
      </c>
      <c r="J201" s="311">
        <f>Councils!J204</f>
        <v>4</v>
      </c>
      <c r="K201" s="311">
        <f>Councils!K204</f>
        <v>0</v>
      </c>
      <c r="L201" s="311">
        <f>Councils!L204</f>
        <v>4</v>
      </c>
      <c r="M201" s="312">
        <f>Councils!M204</f>
        <v>50</v>
      </c>
      <c r="N201" s="311">
        <f>Councils!O204</f>
        <v>0</v>
      </c>
      <c r="O201" s="311">
        <f>Councils!P204</f>
        <v>0</v>
      </c>
      <c r="P201" s="311">
        <f>Councils!Q204</f>
        <v>1</v>
      </c>
      <c r="Q201" s="311">
        <f>Councils!R204</f>
        <v>-1</v>
      </c>
      <c r="R201" s="311">
        <f>Councils!S204</f>
        <v>0</v>
      </c>
      <c r="S201" s="311">
        <f>Councils!T204</f>
        <v>2</v>
      </c>
      <c r="T201" s="311">
        <f>Councils!U204</f>
        <v>-2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IF(ISNA(VLOOKUP($A201,GA!$A$1:$D$867,3,0))," ",VLOOKUP($A201,GA!$A$1:$D$867,3,0))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IF(ISNA(VLOOKUP($V202,DD_Info!$A$1:$E$223,3,0)),0,VLOOKUP($V202,DD_Info!$A$1:$E$223,3,0))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1</v>
      </c>
      <c r="K202" s="311">
        <f>Councils!K205</f>
        <v>0</v>
      </c>
      <c r="L202" s="311">
        <f>Councils!L205</f>
        <v>1</v>
      </c>
      <c r="M202" s="312">
        <f>Councils!M205</f>
        <v>9.09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IF(ISNA(VLOOKUP($A202,GA!$A$1:$D$867,3,0))," ",VLOOKUP($A202,GA!$A$1:$D$867,3,0))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IF(ISNA(VLOOKUP($V203,DD_Info!$A$1:$E$223,3,0)),0,VLOOKUP($V203,DD_Info!$A$1:$E$223,3,0))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1</v>
      </c>
      <c r="H203" s="311">
        <f>Councils!H206</f>
        <v>0</v>
      </c>
      <c r="I203" s="311">
        <f>Councils!I206</f>
        <v>1</v>
      </c>
      <c r="J203" s="311">
        <f>Councils!J206</f>
        <v>4</v>
      </c>
      <c r="K203" s="311">
        <f>Councils!K206</f>
        <v>0</v>
      </c>
      <c r="L203" s="311">
        <f>Councils!L206</f>
        <v>4</v>
      </c>
      <c r="M203" s="312">
        <f>Councils!M206</f>
        <v>26.67</v>
      </c>
      <c r="N203" s="311">
        <f>Councils!O206</f>
        <v>0</v>
      </c>
      <c r="O203" s="311">
        <f>Councils!P206</f>
        <v>1</v>
      </c>
      <c r="P203" s="311">
        <f>Councils!Q206</f>
        <v>0</v>
      </c>
      <c r="Q203" s="311">
        <f>Councils!R206</f>
        <v>1</v>
      </c>
      <c r="R203" s="311">
        <f>Councils!S206</f>
        <v>1</v>
      </c>
      <c r="S203" s="311">
        <f>Councils!T206</f>
        <v>2</v>
      </c>
      <c r="T203" s="311">
        <f>Councils!U206</f>
        <v>-1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IF(ISNA(VLOOKUP($A203,GA!$A$1:$D$867,3,0))," ",VLOOKUP($A203,GA!$A$1:$D$867,3,0))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IF(ISNA(VLOOKUP($V204,DD_Info!$A$1:$E$223,3,0)),0,VLOOKUP($V204,DD_Info!$A$1:$E$223,3,0))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11</v>
      </c>
      <c r="K204" s="311">
        <f>Councils!K207</f>
        <v>0</v>
      </c>
      <c r="L204" s="311">
        <f>Councils!L207</f>
        <v>11</v>
      </c>
      <c r="M204" s="312">
        <f>Councils!M207</f>
        <v>78.569999999999993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7</v>
      </c>
      <c r="S204" s="311">
        <f>Councils!T207</f>
        <v>3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IF(ISNA(VLOOKUP($A204,GA!$A$1:$D$867,3,0))," ",VLOOKUP($A204,GA!$A$1:$D$867,3,0))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IF(ISNA(VLOOKUP($V205,DD_Info!$A$1:$E$223,3,0)),0,VLOOKUP($V205,DD_Info!$A$1:$E$223,3,0))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0</v>
      </c>
      <c r="H205" s="311">
        <f>Councils!H208</f>
        <v>0</v>
      </c>
      <c r="I205" s="311">
        <f>Councils!I208</f>
        <v>0</v>
      </c>
      <c r="J205" s="311">
        <f>Councils!J208</f>
        <v>18</v>
      </c>
      <c r="K205" s="311">
        <f>Councils!K208</f>
        <v>0</v>
      </c>
      <c r="L205" s="311">
        <f>Councils!L208</f>
        <v>18</v>
      </c>
      <c r="M205" s="312">
        <f>Councils!M208</f>
        <v>128.57</v>
      </c>
      <c r="N205" s="311">
        <f>Councils!O208</f>
        <v>0</v>
      </c>
      <c r="O205" s="311">
        <f>Councils!P208</f>
        <v>0</v>
      </c>
      <c r="P205" s="311">
        <f>Councils!Q208</f>
        <v>0</v>
      </c>
      <c r="Q205" s="311">
        <f>Councils!R208</f>
        <v>0</v>
      </c>
      <c r="R205" s="311">
        <f>Councils!S208</f>
        <v>3</v>
      </c>
      <c r="S205" s="311">
        <f>Councils!T208</f>
        <v>1</v>
      </c>
      <c r="T205" s="311">
        <f>Councils!U208</f>
        <v>2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IF(ISNA(VLOOKUP($A205,GA!$A$1:$D$867,3,0))," ",VLOOKUP($A205,GA!$A$1:$D$867,3,0))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IF(ISNA(VLOOKUP($V206,DD_Info!$A$1:$E$223,3,0)),0,VLOOKUP($V206,DD_Info!$A$1:$E$223,3,0))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1</v>
      </c>
      <c r="T206" s="311">
        <f>Councils!U209</f>
        <v>-1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IF(ISNA(VLOOKUP($A206,GA!$A$1:$D$867,3,0))," ",VLOOKUP($A206,GA!$A$1:$D$867,3,0))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IF(ISNA(VLOOKUP($V207,DD_Info!$A$1:$E$223,3,0)),0,VLOOKUP($V207,DD_Info!$A$1:$E$223,3,0))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IF(ISNA(VLOOKUP($A207,GA!$A$1:$D$867,3,0))," ",VLOOKUP($A207,GA!$A$1:$D$867,3,0))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IF(ISNA(VLOOKUP($V208,DD_Info!$A$1:$E$223,3,0)),0,VLOOKUP($V208,DD_Info!$A$1:$E$223,3,0))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2</v>
      </c>
      <c r="K208" s="311">
        <f>Councils!K211</f>
        <v>0</v>
      </c>
      <c r="L208" s="311">
        <f>Councils!L211</f>
        <v>2</v>
      </c>
      <c r="M208" s="312">
        <f>Councils!M211</f>
        <v>33.33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IF(ISNA(VLOOKUP($A208,GA!$A$1:$D$867,3,0))," ",VLOOKUP($A208,GA!$A$1:$D$867,3,0))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IF(ISNA(VLOOKUP($V209,DD_Info!$A$1:$E$223,3,0)),0,VLOOKUP($V209,DD_Info!$A$1:$E$223,3,0))</f>
        <v>Tyler</v>
      </c>
      <c r="E209" s="311">
        <f>Councils!E212</f>
        <v>63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2</v>
      </c>
      <c r="K209" s="311">
        <f>Councils!K212</f>
        <v>0</v>
      </c>
      <c r="L209" s="311">
        <f>Councils!L212</f>
        <v>2</v>
      </c>
      <c r="M209" s="312">
        <f>Councils!M212</f>
        <v>40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1</v>
      </c>
      <c r="S209" s="311">
        <f>Councils!T212</f>
        <v>1</v>
      </c>
      <c r="T209" s="311">
        <f>Councils!U212</f>
        <v>0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IF(ISNA(VLOOKUP($A209,GA!$A$1:$D$867,3,0))," ",VLOOKUP($A209,GA!$A$1:$D$867,3,0))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IF(ISNA(VLOOKUP($V210,DD_Info!$A$1:$E$223,3,0)),0,VLOOKUP($V210,DD_Info!$A$1:$E$223,3,0))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3</v>
      </c>
      <c r="K210" s="311">
        <f>Councils!K213</f>
        <v>0</v>
      </c>
      <c r="L210" s="311">
        <f>Councils!L213</f>
        <v>3</v>
      </c>
      <c r="M210" s="312">
        <f>Councils!M213</f>
        <v>60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2</v>
      </c>
      <c r="S210" s="311">
        <f>Councils!T213</f>
        <v>0</v>
      </c>
      <c r="T210" s="311">
        <f>Councils!U213</f>
        <v>2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IF(ISNA(VLOOKUP($A210,GA!$A$1:$D$867,3,0))," ",VLOOKUP($A210,GA!$A$1:$D$867,3,0))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IF(ISNA(VLOOKUP($V211,DD_Info!$A$1:$E$223,3,0)),0,VLOOKUP($V211,DD_Info!$A$1:$E$223,3,0))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2</v>
      </c>
      <c r="K211" s="311">
        <f>Councils!K214</f>
        <v>0</v>
      </c>
      <c r="L211" s="311">
        <f>Councils!L214</f>
        <v>2</v>
      </c>
      <c r="M211" s="312">
        <f>Councils!M214</f>
        <v>40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IF(ISNA(VLOOKUP($A211,GA!$A$1:$D$867,3,0))," ",VLOOKUP($A211,GA!$A$1:$D$867,3,0))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IF(ISNA(VLOOKUP($V212,DD_Info!$A$1:$E$223,3,0)),0,VLOOKUP($V212,DD_Info!$A$1:$E$223,3,0))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5</v>
      </c>
      <c r="K212" s="311">
        <f>Councils!K215</f>
        <v>0</v>
      </c>
      <c r="L212" s="311">
        <f>Councils!L215</f>
        <v>5</v>
      </c>
      <c r="M212" s="312">
        <f>Councils!M215</f>
        <v>55.56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IF(ISNA(VLOOKUP($A212,GA!$A$1:$D$867,3,0))," ",VLOOKUP($A212,GA!$A$1:$D$867,3,0))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IF(ISNA(VLOOKUP($V213,DD_Info!$A$1:$E$223,3,0)),0,VLOOKUP($V213,DD_Info!$A$1:$E$223,3,0))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IF(ISNA(VLOOKUP($A213,GA!$A$1:$D$867,3,0))," ",VLOOKUP($A213,GA!$A$1:$D$867,3,0))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IF(ISNA(VLOOKUP($V214,DD_Info!$A$1:$E$223,3,0)),0,VLOOKUP($V214,DD_Info!$A$1:$E$223,3,0))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IF(ISNA(VLOOKUP($A214,GA!$A$1:$D$867,3,0))," ",VLOOKUP($A214,GA!$A$1:$D$867,3,0))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IF(ISNA(VLOOKUP($V215,DD_Info!$A$1:$E$223,3,0)),0,VLOOKUP($V215,DD_Info!$A$1:$E$223,3,0))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4</v>
      </c>
      <c r="H215" s="311">
        <f>Councils!H218</f>
        <v>0</v>
      </c>
      <c r="I215" s="311">
        <f>Councils!I218</f>
        <v>4</v>
      </c>
      <c r="J215" s="311">
        <f>Councils!J218</f>
        <v>12</v>
      </c>
      <c r="K215" s="311">
        <f>Councils!K218</f>
        <v>0</v>
      </c>
      <c r="L215" s="311">
        <f>Councils!L218</f>
        <v>12</v>
      </c>
      <c r="M215" s="312">
        <f>Councils!M218</f>
        <v>92.31</v>
      </c>
      <c r="N215" s="311">
        <f>Councils!O218</f>
        <v>0</v>
      </c>
      <c r="O215" s="311">
        <f>Councils!P218</f>
        <v>1</v>
      </c>
      <c r="P215" s="311">
        <f>Councils!Q218</f>
        <v>0</v>
      </c>
      <c r="Q215" s="311">
        <f>Councils!R218</f>
        <v>1</v>
      </c>
      <c r="R215" s="311">
        <f>Councils!S218</f>
        <v>1</v>
      </c>
      <c r="S215" s="311">
        <f>Councils!T218</f>
        <v>1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IF(ISNA(VLOOKUP($A215,GA!$A$1:$D$867,3,0))," ",VLOOKUP($A215,GA!$A$1:$D$867,3,0))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IF(ISNA(VLOOKUP($V216,DD_Info!$A$1:$E$223,3,0)),0,VLOOKUP($V216,DD_Info!$A$1:$E$223,3,0))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IF(ISNA(VLOOKUP($A216,GA!$A$1:$D$867,3,0))," ",VLOOKUP($A216,GA!$A$1:$D$867,3,0))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IF(ISNA(VLOOKUP($V217,DD_Info!$A$1:$E$223,3,0)),0,VLOOKUP($V217,DD_Info!$A$1:$E$223,3,0))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IF(ISNA(VLOOKUP($A217,GA!$A$1:$D$867,3,0))," ",VLOOKUP($A217,GA!$A$1:$D$867,3,0))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IF(ISNA(VLOOKUP($V218,DD_Info!$A$1:$E$223,3,0)),0,VLOOKUP($V218,DD_Info!$A$1:$E$223,3,0))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1</v>
      </c>
      <c r="K218" s="311">
        <f>Councils!K221</f>
        <v>0</v>
      </c>
      <c r="L218" s="311">
        <f>Councils!L221</f>
        <v>1</v>
      </c>
      <c r="M218" s="312">
        <f>Councils!M221</f>
        <v>20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1</v>
      </c>
      <c r="S218" s="311">
        <f>Councils!T221</f>
        <v>0</v>
      </c>
      <c r="T218" s="311">
        <f>Councils!U221</f>
        <v>1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IF(ISNA(VLOOKUP($A218,GA!$A$1:$D$867,3,0))," ",VLOOKUP($A218,GA!$A$1:$D$867,3,0))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IF(ISNA(VLOOKUP($V219,DD_Info!$A$1:$E$223,3,0)),0,VLOOKUP($V219,DD_Info!$A$1:$E$223,3,0))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2</v>
      </c>
      <c r="K219" s="311">
        <f>Councils!K222</f>
        <v>0</v>
      </c>
      <c r="L219" s="311">
        <f>Councils!L222</f>
        <v>2</v>
      </c>
      <c r="M219" s="312">
        <f>Councils!M222</f>
        <v>18.18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2</v>
      </c>
      <c r="S219" s="311">
        <f>Councils!T222</f>
        <v>0</v>
      </c>
      <c r="T219" s="311">
        <f>Councils!U222</f>
        <v>2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IF(ISNA(VLOOKUP($A219,GA!$A$1:$D$867,3,0))," ",VLOOKUP($A219,GA!$A$1:$D$867,3,0))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IF(ISNA(VLOOKUP($V220,DD_Info!$A$1:$E$223,3,0)),0,VLOOKUP($V220,DD_Info!$A$1:$E$223,3,0))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1</v>
      </c>
      <c r="S220" s="311">
        <f>Councils!T223</f>
        <v>0</v>
      </c>
      <c r="T220" s="311">
        <f>Councils!U223</f>
        <v>1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IF(ISNA(VLOOKUP($A220,GA!$A$1:$D$867,3,0))," ",VLOOKUP($A220,GA!$A$1:$D$867,3,0))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IF(ISNA(VLOOKUP($V221,DD_Info!$A$1:$E$223,3,0)),0,VLOOKUP($V221,DD_Info!$A$1:$E$223,3,0))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5</v>
      </c>
      <c r="H221" s="311">
        <f>Councils!H224</f>
        <v>0</v>
      </c>
      <c r="I221" s="311">
        <f>Councils!I224</f>
        <v>5</v>
      </c>
      <c r="J221" s="311">
        <f>Councils!J224</f>
        <v>12</v>
      </c>
      <c r="K221" s="311">
        <f>Councils!K224</f>
        <v>0</v>
      </c>
      <c r="L221" s="311">
        <f>Councils!L224</f>
        <v>12</v>
      </c>
      <c r="M221" s="312">
        <f>Councils!M224</f>
        <v>80</v>
      </c>
      <c r="N221" s="311">
        <f>Councils!O224</f>
        <v>0</v>
      </c>
      <c r="O221" s="311">
        <f>Councils!P224</f>
        <v>4</v>
      </c>
      <c r="P221" s="311">
        <f>Councils!Q224</f>
        <v>0</v>
      </c>
      <c r="Q221" s="311">
        <f>Councils!R224</f>
        <v>4</v>
      </c>
      <c r="R221" s="311">
        <f>Councils!S224</f>
        <v>8</v>
      </c>
      <c r="S221" s="311">
        <f>Councils!T224</f>
        <v>2</v>
      </c>
      <c r="T221" s="311">
        <f>Councils!U224</f>
        <v>6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IF(ISNA(VLOOKUP($A221,GA!$A$1:$D$867,3,0))," ",VLOOKUP($A221,GA!$A$1:$D$867,3,0))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IF(ISNA(VLOOKUP($V222,DD_Info!$A$1:$E$223,3,0)),0,VLOOKUP($V222,DD_Info!$A$1:$E$223,3,0))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5</v>
      </c>
      <c r="H222" s="311">
        <f>Councils!H225</f>
        <v>0</v>
      </c>
      <c r="I222" s="311">
        <f>Councils!I225</f>
        <v>5</v>
      </c>
      <c r="J222" s="311">
        <f>Councils!J225</f>
        <v>6</v>
      </c>
      <c r="K222" s="311">
        <f>Councils!K225</f>
        <v>0</v>
      </c>
      <c r="L222" s="311">
        <f>Councils!L225</f>
        <v>6</v>
      </c>
      <c r="M222" s="312">
        <f>Councils!M225</f>
        <v>120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IF(ISNA(VLOOKUP($A222,GA!$A$1:$D$867,3,0))," ",VLOOKUP($A222,GA!$A$1:$D$867,3,0))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IF(ISNA(VLOOKUP($V223,DD_Info!$A$1:$E$223,3,0)),0,VLOOKUP($V223,DD_Info!$A$1:$E$223,3,0))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IF(ISNA(VLOOKUP($A223,GA!$A$1:$D$867,3,0))," ",VLOOKUP($A223,GA!$A$1:$D$867,3,0))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IF(ISNA(VLOOKUP($V224,DD_Info!$A$1:$E$223,3,0)),0,VLOOKUP($V224,DD_Info!$A$1:$E$223,3,0))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2</v>
      </c>
      <c r="K224" s="311">
        <f>Councils!K227</f>
        <v>0</v>
      </c>
      <c r="L224" s="311">
        <f>Councils!L227</f>
        <v>2</v>
      </c>
      <c r="M224" s="312">
        <f>Councils!M227</f>
        <v>40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IF(ISNA(VLOOKUP($A224,GA!$A$1:$D$867,3,0))," ",VLOOKUP($A224,GA!$A$1:$D$867,3,0))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IF(ISNA(VLOOKUP($V225,DD_Info!$A$1:$E$223,3,0)),0,VLOOKUP($V225,DD_Info!$A$1:$E$223,3,0))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5</v>
      </c>
      <c r="K225" s="311">
        <f>Councils!K228</f>
        <v>0</v>
      </c>
      <c r="L225" s="311">
        <f>Councils!L228</f>
        <v>5</v>
      </c>
      <c r="M225" s="312">
        <f>Councils!M228</f>
        <v>33.33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4</v>
      </c>
      <c r="S225" s="311">
        <f>Councils!T228</f>
        <v>0</v>
      </c>
      <c r="T225" s="311">
        <f>Councils!U228</f>
        <v>4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IF(ISNA(VLOOKUP($A225,GA!$A$1:$D$867,3,0))," ",VLOOKUP($A225,GA!$A$1:$D$867,3,0))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IF(ISNA(VLOOKUP($V226,DD_Info!$A$1:$E$223,3,0)),0,VLOOKUP($V226,DD_Info!$A$1:$E$223,3,0))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4</v>
      </c>
      <c r="K226" s="311">
        <f>Councils!K229</f>
        <v>0</v>
      </c>
      <c r="L226" s="311">
        <f>Councils!L229</f>
        <v>4</v>
      </c>
      <c r="M226" s="312">
        <f>Councils!M229</f>
        <v>80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IF(ISNA(VLOOKUP($A226,GA!$A$1:$D$867,3,0))," ",VLOOKUP($A226,GA!$A$1:$D$867,3,0))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IF(ISNA(VLOOKUP($V227,DD_Info!$A$1:$E$223,3,0)),0,VLOOKUP($V227,DD_Info!$A$1:$E$223,3,0))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1</v>
      </c>
      <c r="T227" s="311">
        <f>Councils!U230</f>
        <v>-1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IF(ISNA(VLOOKUP($A227,GA!$A$1:$D$867,3,0))," ",VLOOKUP($A227,GA!$A$1:$D$867,3,0))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IF(ISNA(VLOOKUP($V228,DD_Info!$A$1:$E$223,3,0)),0,VLOOKUP($V228,DD_Info!$A$1:$E$223,3,0))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0</v>
      </c>
      <c r="H228" s="311">
        <f>Councils!H231</f>
        <v>0</v>
      </c>
      <c r="I228" s="311">
        <f>Councils!I231</f>
        <v>0</v>
      </c>
      <c r="J228" s="311">
        <f>Councils!J231</f>
        <v>8</v>
      </c>
      <c r="K228" s="311">
        <f>Councils!K231</f>
        <v>0</v>
      </c>
      <c r="L228" s="311">
        <f>Councils!L231</f>
        <v>8</v>
      </c>
      <c r="M228" s="312">
        <f>Councils!M231</f>
        <v>100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3</v>
      </c>
      <c r="S228" s="311">
        <f>Councils!T231</f>
        <v>2</v>
      </c>
      <c r="T228" s="311">
        <f>Councils!U231</f>
        <v>1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IF(ISNA(VLOOKUP($A228,GA!$A$1:$D$867,3,0))," ",VLOOKUP($A228,GA!$A$1:$D$867,3,0))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IF(ISNA(VLOOKUP($V229,DD_Info!$A$1:$E$223,3,0)),0,VLOOKUP($V229,DD_Info!$A$1:$E$223,3,0))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IF(ISNA(VLOOKUP($A229,GA!$A$1:$D$867,3,0))," ",VLOOKUP($A229,GA!$A$1:$D$867,3,0))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IF(ISNA(VLOOKUP($V230,DD_Info!$A$1:$E$223,3,0)),0,VLOOKUP($V230,DD_Info!$A$1:$E$223,3,0))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1</v>
      </c>
      <c r="K230" s="311">
        <f>Councils!K233</f>
        <v>0</v>
      </c>
      <c r="L230" s="311">
        <f>Councils!L233</f>
        <v>1</v>
      </c>
      <c r="M230" s="312">
        <f>Councils!M233</f>
        <v>12.5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IF(ISNA(VLOOKUP($A230,GA!$A$1:$D$867,3,0))," ",VLOOKUP($A230,GA!$A$1:$D$867,3,0))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IF(ISNA(VLOOKUP($V231,DD_Info!$A$1:$E$223,3,0)),0,VLOOKUP($V231,DD_Info!$A$1:$E$223,3,0))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IF(ISNA(VLOOKUP($A231,GA!$A$1:$D$867,3,0))," ",VLOOKUP($A231,GA!$A$1:$D$867,3,0))</f>
        <v>Carlin</v>
      </c>
      <c r="Y231" s="344" t="str">
        <f>IF(ISNA(VLOOKUP($A231,Dormant_Councils!$A$1:$E$811,5,0)),"No",VLOOKUP($A231,Dormant_Councils!$A$1:$E$811,5,0))</f>
        <v>Dormant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IF(ISNA(VLOOKUP($V232,DD_Info!$A$1:$E$223,3,0)),0,VLOOKUP($V232,DD_Info!$A$1:$E$223,3,0))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1</v>
      </c>
      <c r="H232" s="311">
        <f>Councils!H235</f>
        <v>0</v>
      </c>
      <c r="I232" s="311">
        <f>Councils!I235</f>
        <v>1</v>
      </c>
      <c r="J232" s="311">
        <f>Councils!J235</f>
        <v>14</v>
      </c>
      <c r="K232" s="311">
        <f>Councils!K235</f>
        <v>0</v>
      </c>
      <c r="L232" s="311">
        <f>Councils!L235</f>
        <v>14</v>
      </c>
      <c r="M232" s="312">
        <f>Councils!M235</f>
        <v>155.56</v>
      </c>
      <c r="N232" s="311">
        <f>Councils!O235</f>
        <v>0</v>
      </c>
      <c r="O232" s="311">
        <f>Councils!P235</f>
        <v>0</v>
      </c>
      <c r="P232" s="311">
        <f>Councils!Q235</f>
        <v>1</v>
      </c>
      <c r="Q232" s="311">
        <f>Councils!R235</f>
        <v>-1</v>
      </c>
      <c r="R232" s="311">
        <f>Councils!S235</f>
        <v>3</v>
      </c>
      <c r="S232" s="311">
        <f>Councils!T235</f>
        <v>2</v>
      </c>
      <c r="T232" s="311">
        <f>Councils!U235</f>
        <v>1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IF(ISNA(VLOOKUP($A232,GA!$A$1:$D$867,3,0))," ",VLOOKUP($A232,GA!$A$1:$D$867,3,0))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IF(ISNA(VLOOKUP($V233,DD_Info!$A$1:$E$223,3,0)),0,VLOOKUP($V233,DD_Info!$A$1:$E$223,3,0))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11</v>
      </c>
      <c r="H233" s="311">
        <f>Councils!H236</f>
        <v>0</v>
      </c>
      <c r="I233" s="311">
        <f>Councils!I236</f>
        <v>11</v>
      </c>
      <c r="J233" s="311">
        <f>Councils!J236</f>
        <v>13</v>
      </c>
      <c r="K233" s="311">
        <f>Councils!K236</f>
        <v>0</v>
      </c>
      <c r="L233" s="311">
        <f>Councils!L236</f>
        <v>13</v>
      </c>
      <c r="M233" s="312">
        <f>Councils!M236</f>
        <v>92.86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IF(ISNA(VLOOKUP($A233,GA!$A$1:$D$867,3,0))," ",VLOOKUP($A233,GA!$A$1:$D$867,3,0))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Unassigned</v>
      </c>
      <c r="C234" s="311" t="str">
        <f>Councils!D237</f>
        <v>New Deal</v>
      </c>
      <c r="D234" s="311" t="str">
        <f>IF(ISNA(VLOOKUP($V234,DD_Info!$A$1:$E$223,3,0)),0,VLOOKUP($V234,DD_Info!$A$1:$E$223,3,0))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IF(ISNA(VLOOKUP($A234,GA!$A$1:$D$867,3,0))," ",VLOOKUP($A234,GA!$A$1:$D$867,3,0))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IF(ISNA(VLOOKUP($V235,DD_Info!$A$1:$E$223,3,0)),0,VLOOKUP($V235,DD_Info!$A$1:$E$223,3,0))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0</v>
      </c>
      <c r="H235" s="311">
        <f>Councils!H238</f>
        <v>0</v>
      </c>
      <c r="I235" s="311">
        <f>Councils!I238</f>
        <v>0</v>
      </c>
      <c r="J235" s="311">
        <f>Councils!J238</f>
        <v>14</v>
      </c>
      <c r="K235" s="311">
        <f>Councils!K238</f>
        <v>0</v>
      </c>
      <c r="L235" s="311">
        <f>Councils!L238</f>
        <v>14</v>
      </c>
      <c r="M235" s="312">
        <f>Councils!M238</f>
        <v>100</v>
      </c>
      <c r="N235" s="311">
        <f>Councils!O238</f>
        <v>0</v>
      </c>
      <c r="O235" s="311">
        <f>Councils!P238</f>
        <v>0</v>
      </c>
      <c r="P235" s="311">
        <f>Councils!Q238</f>
        <v>1</v>
      </c>
      <c r="Q235" s="311">
        <f>Councils!R238</f>
        <v>-1</v>
      </c>
      <c r="R235" s="311">
        <f>Councils!S238</f>
        <v>3</v>
      </c>
      <c r="S235" s="311">
        <f>Councils!T238</f>
        <v>2</v>
      </c>
      <c r="T235" s="311">
        <f>Councils!U238</f>
        <v>1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IF(ISNA(VLOOKUP($A235,GA!$A$1:$D$867,3,0))," ",VLOOKUP($A235,GA!$A$1:$D$867,3,0))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IF(ISNA(VLOOKUP($V236,DD_Info!$A$1:$E$223,3,0)),0,VLOOKUP($V236,DD_Info!$A$1:$E$223,3,0))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IF(ISNA(VLOOKUP($A236,GA!$A$1:$D$867,3,0))," ",VLOOKUP($A236,GA!$A$1:$D$867,3,0))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IF(ISNA(VLOOKUP($V237,DD_Info!$A$1:$E$223,3,0)),0,VLOOKUP($V237,DD_Info!$A$1:$E$223,3,0))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5</v>
      </c>
      <c r="H237" s="311">
        <f>Councils!H240</f>
        <v>0</v>
      </c>
      <c r="I237" s="311">
        <f>Councils!I240</f>
        <v>5</v>
      </c>
      <c r="J237" s="311">
        <f>Councils!J240</f>
        <v>5</v>
      </c>
      <c r="K237" s="311">
        <f>Councils!K240</f>
        <v>0</v>
      </c>
      <c r="L237" s="311">
        <f>Councils!L240</f>
        <v>5</v>
      </c>
      <c r="M237" s="312">
        <f>Councils!M240</f>
        <v>100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IF(ISNA(VLOOKUP($A237,GA!$A$1:$D$867,3,0))," ",VLOOKUP($A237,GA!$A$1:$D$867,3,0))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IF(ISNA(VLOOKUP($V238,DD_Info!$A$1:$E$223,3,0)),0,VLOOKUP($V238,DD_Info!$A$1:$E$223,3,0))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1</v>
      </c>
      <c r="K238" s="311">
        <f>Councils!K241</f>
        <v>0</v>
      </c>
      <c r="L238" s="311">
        <f>Councils!L241</f>
        <v>1</v>
      </c>
      <c r="M238" s="312">
        <f>Councils!M241</f>
        <v>20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IF(ISNA(VLOOKUP($A238,GA!$A$1:$D$867,3,0))," ",VLOOKUP($A238,GA!$A$1:$D$867,3,0))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IF(ISNA(VLOOKUP($V239,DD_Info!$A$1:$E$223,3,0)),0,VLOOKUP($V239,DD_Info!$A$1:$E$223,3,0))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IF(ISNA(VLOOKUP($A239,GA!$A$1:$D$867,3,0))," ",VLOOKUP($A239,GA!$A$1:$D$867,3,0))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IF(ISNA(VLOOKUP($V240,DD_Info!$A$1:$E$223,3,0)),0,VLOOKUP($V240,DD_Info!$A$1:$E$223,3,0))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4</v>
      </c>
      <c r="K240" s="311">
        <f>Councils!K243</f>
        <v>0</v>
      </c>
      <c r="L240" s="311">
        <f>Councils!L243</f>
        <v>4</v>
      </c>
      <c r="M240" s="312">
        <f>Councils!M243</f>
        <v>50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IF(ISNA(VLOOKUP($A240,GA!$A$1:$D$867,3,0))," ",VLOOKUP($A240,GA!$A$1:$D$867,3,0))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IF(ISNA(VLOOKUP($V241,DD_Info!$A$1:$E$223,3,0)),0,VLOOKUP($V241,DD_Info!$A$1:$E$223,3,0))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IF(ISNA(VLOOKUP($A241,GA!$A$1:$D$867,3,0))," ",VLOOKUP($A241,GA!$A$1:$D$867,3,0))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IF(ISNA(VLOOKUP($V242,DD_Info!$A$1:$E$223,3,0)),0,VLOOKUP($V242,DD_Info!$A$1:$E$223,3,0))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IF(ISNA(VLOOKUP($A242,GA!$A$1:$D$867,3,0))," ",VLOOKUP($A242,GA!$A$1:$D$867,3,0))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IF(ISNA(VLOOKUP($V243,DD_Info!$A$1:$E$223,3,0)),0,VLOOKUP($V243,DD_Info!$A$1:$E$223,3,0))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5</v>
      </c>
      <c r="K243" s="311">
        <f>Councils!K246</f>
        <v>0</v>
      </c>
      <c r="L243" s="311">
        <f>Councils!L246</f>
        <v>5</v>
      </c>
      <c r="M243" s="312">
        <f>Councils!M246</f>
        <v>45.45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IF(ISNA(VLOOKUP($A243,GA!$A$1:$D$867,3,0))," ",VLOOKUP($A243,GA!$A$1:$D$867,3,0))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IF(ISNA(VLOOKUP($V244,DD_Info!$A$1:$E$223,3,0)),0,VLOOKUP($V244,DD_Info!$A$1:$E$223,3,0))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1</v>
      </c>
      <c r="K244" s="311">
        <f>Councils!K247</f>
        <v>0</v>
      </c>
      <c r="L244" s="311">
        <f>Councils!L247</f>
        <v>1</v>
      </c>
      <c r="M244" s="312">
        <f>Councils!M247</f>
        <v>20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IF(ISNA(VLOOKUP($A244,GA!$A$1:$D$867,3,0))," ",VLOOKUP($A244,GA!$A$1:$D$867,3,0))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IF(ISNA(VLOOKUP($V245,DD_Info!$A$1:$E$223,3,0)),0,VLOOKUP($V245,DD_Info!$A$1:$E$223,3,0))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1</v>
      </c>
      <c r="H245" s="311">
        <f>Councils!H248</f>
        <v>0</v>
      </c>
      <c r="I245" s="311">
        <f>Councils!I248</f>
        <v>1</v>
      </c>
      <c r="J245" s="311">
        <f>Councils!J248</f>
        <v>1</v>
      </c>
      <c r="K245" s="311">
        <f>Councils!K248</f>
        <v>0</v>
      </c>
      <c r="L245" s="311">
        <f>Councils!L248</f>
        <v>1</v>
      </c>
      <c r="M245" s="312">
        <f>Councils!M248</f>
        <v>16.670000000000002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IF(ISNA(VLOOKUP($A245,GA!$A$1:$D$867,3,0))," ",VLOOKUP($A245,GA!$A$1:$D$867,3,0))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IF(ISNA(VLOOKUP($V246,DD_Info!$A$1:$E$223,3,0)),0,VLOOKUP($V246,DD_Info!$A$1:$E$223,3,0))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4</v>
      </c>
      <c r="K246" s="311">
        <f>Councils!K249</f>
        <v>0</v>
      </c>
      <c r="L246" s="311">
        <f>Councils!L249</f>
        <v>4</v>
      </c>
      <c r="M246" s="312">
        <f>Councils!M249</f>
        <v>80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IF(ISNA(VLOOKUP($A246,GA!$A$1:$D$867,3,0))," ",VLOOKUP($A246,GA!$A$1:$D$867,3,0))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IF(ISNA(VLOOKUP($V247,DD_Info!$A$1:$E$223,3,0)),0,VLOOKUP($V247,DD_Info!$A$1:$E$223,3,0))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1</v>
      </c>
      <c r="K247" s="311">
        <f>Councils!K250</f>
        <v>0</v>
      </c>
      <c r="L247" s="311">
        <f>Councils!L250</f>
        <v>1</v>
      </c>
      <c r="M247" s="312">
        <f>Councils!M250</f>
        <v>20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IF(ISNA(VLOOKUP($A247,GA!$A$1:$D$867,3,0))," ",VLOOKUP($A247,GA!$A$1:$D$867,3,0))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IF(ISNA(VLOOKUP($V248,DD_Info!$A$1:$E$223,3,0)),0,VLOOKUP($V248,DD_Info!$A$1:$E$223,3,0))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1</v>
      </c>
      <c r="H248" s="311">
        <f>Councils!H251</f>
        <v>0</v>
      </c>
      <c r="I248" s="311">
        <f>Councils!I251</f>
        <v>1</v>
      </c>
      <c r="J248" s="311">
        <f>Councils!J251</f>
        <v>7</v>
      </c>
      <c r="K248" s="311">
        <f>Councils!K251</f>
        <v>0</v>
      </c>
      <c r="L248" s="311">
        <f>Councils!L251</f>
        <v>7</v>
      </c>
      <c r="M248" s="312">
        <f>Councils!M251</f>
        <v>63.64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1</v>
      </c>
      <c r="T248" s="311">
        <f>Councils!U251</f>
        <v>-1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IF(ISNA(VLOOKUP($A248,GA!$A$1:$D$867,3,0))," ",VLOOKUP($A248,GA!$A$1:$D$867,3,0))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IF(ISNA(VLOOKUP($V249,DD_Info!$A$1:$E$223,3,0)),0,VLOOKUP($V249,DD_Info!$A$1:$E$223,3,0))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7</v>
      </c>
      <c r="H249" s="311">
        <f>Councils!H252</f>
        <v>0</v>
      </c>
      <c r="I249" s="311">
        <f>Councils!I252</f>
        <v>7</v>
      </c>
      <c r="J249" s="311">
        <f>Councils!J252</f>
        <v>7</v>
      </c>
      <c r="K249" s="311">
        <f>Councils!K252</f>
        <v>0</v>
      </c>
      <c r="L249" s="311">
        <f>Councils!L252</f>
        <v>7</v>
      </c>
      <c r="M249" s="312">
        <f>Councils!M252</f>
        <v>77.78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1</v>
      </c>
      <c r="S249" s="311">
        <f>Councils!T252</f>
        <v>1</v>
      </c>
      <c r="T249" s="311">
        <f>Councils!U252</f>
        <v>0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IF(ISNA(VLOOKUP($A249,GA!$A$1:$D$867,3,0))," ",VLOOKUP($A249,GA!$A$1:$D$867,3,0))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IF(ISNA(VLOOKUP($V250,DD_Info!$A$1:$E$223,3,0)),0,VLOOKUP($V250,DD_Info!$A$1:$E$223,3,0))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IF(ISNA(VLOOKUP($A250,GA!$A$1:$D$867,3,0))," ",VLOOKUP($A250,GA!$A$1:$D$867,3,0))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IF(ISNA(VLOOKUP($V251,DD_Info!$A$1:$E$223,3,0)),0,VLOOKUP($V251,DD_Info!$A$1:$E$223,3,0))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5</v>
      </c>
      <c r="K251" s="311">
        <f>Councils!K254</f>
        <v>0</v>
      </c>
      <c r="L251" s="311">
        <f>Councils!L254</f>
        <v>5</v>
      </c>
      <c r="M251" s="312">
        <f>Councils!M254</f>
        <v>55.56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IF(ISNA(VLOOKUP($A251,GA!$A$1:$D$867,3,0))," ",VLOOKUP($A251,GA!$A$1:$D$867,3,0))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IF(ISNA(VLOOKUP($V252,DD_Info!$A$1:$E$223,3,0)),0,VLOOKUP($V252,DD_Info!$A$1:$E$223,3,0))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IF(ISNA(VLOOKUP($A252,GA!$A$1:$D$867,3,0))," ",VLOOKUP($A252,GA!$A$1:$D$867,3,0))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IF(ISNA(VLOOKUP($V253,DD_Info!$A$1:$E$223,3,0)),0,VLOOKUP($V253,DD_Info!$A$1:$E$223,3,0))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0</v>
      </c>
      <c r="H253" s="311">
        <f>Councils!H256</f>
        <v>0</v>
      </c>
      <c r="I253" s="311">
        <f>Councils!I256</f>
        <v>0</v>
      </c>
      <c r="J253" s="311">
        <f>Councils!J256</f>
        <v>11</v>
      </c>
      <c r="K253" s="311">
        <f>Councils!K256</f>
        <v>0</v>
      </c>
      <c r="L253" s="311">
        <f>Councils!L256</f>
        <v>11</v>
      </c>
      <c r="M253" s="312">
        <f>Councils!M256</f>
        <v>157.13999999999999</v>
      </c>
      <c r="N253" s="311">
        <f>Councils!O256</f>
        <v>0</v>
      </c>
      <c r="O253" s="311">
        <f>Councils!P256</f>
        <v>0</v>
      </c>
      <c r="P253" s="311">
        <f>Councils!Q256</f>
        <v>1</v>
      </c>
      <c r="Q253" s="311">
        <f>Councils!R256</f>
        <v>-1</v>
      </c>
      <c r="R253" s="311">
        <f>Councils!S256</f>
        <v>2</v>
      </c>
      <c r="S253" s="311">
        <f>Councils!T256</f>
        <v>1</v>
      </c>
      <c r="T253" s="311">
        <f>Councils!U256</f>
        <v>1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IF(ISNA(VLOOKUP($A253,GA!$A$1:$D$867,3,0))," ",VLOOKUP($A253,GA!$A$1:$D$867,3,0))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Unassigned</v>
      </c>
      <c r="C254" s="311" t="str">
        <f>Councils!D257</f>
        <v>Taft</v>
      </c>
      <c r="D254" s="311" t="str">
        <f>IF(ISNA(VLOOKUP($V254,DD_Info!$A$1:$E$223,3,0)),0,VLOOKUP($V254,DD_Info!$A$1:$E$223,3,0))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IF(ISNA(VLOOKUP($A254,GA!$A$1:$D$867,3,0))," ",VLOOKUP($A254,GA!$A$1:$D$867,3,0))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IF(ISNA(VLOOKUP($V255,DD_Info!$A$1:$E$223,3,0)),0,VLOOKUP($V255,DD_Info!$A$1:$E$223,3,0))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1</v>
      </c>
      <c r="Q255" s="311">
        <f>Councils!R258</f>
        <v>-1</v>
      </c>
      <c r="R255" s="311">
        <f>Councils!S258</f>
        <v>0</v>
      </c>
      <c r="S255" s="311">
        <f>Councils!T258</f>
        <v>1</v>
      </c>
      <c r="T255" s="311">
        <f>Councils!U258</f>
        <v>-1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IF(ISNA(VLOOKUP($A255,GA!$A$1:$D$867,3,0))," ",VLOOKUP($A255,GA!$A$1:$D$867,3,0))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IF(ISNA(VLOOKUP($V256,DD_Info!$A$1:$E$223,3,0)),0,VLOOKUP($V256,DD_Info!$A$1:$E$223,3,0))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5</v>
      </c>
      <c r="K256" s="311">
        <f>Councils!K259</f>
        <v>0</v>
      </c>
      <c r="L256" s="311">
        <f>Councils!L259</f>
        <v>5</v>
      </c>
      <c r="M256" s="312">
        <f>Councils!M259</f>
        <v>50</v>
      </c>
      <c r="N256" s="311">
        <f>Councils!O259</f>
        <v>0</v>
      </c>
      <c r="O256" s="311">
        <f>Councils!P259</f>
        <v>1</v>
      </c>
      <c r="P256" s="311">
        <f>Councils!Q259</f>
        <v>1</v>
      </c>
      <c r="Q256" s="311">
        <f>Councils!R259</f>
        <v>0</v>
      </c>
      <c r="R256" s="311">
        <f>Councils!S259</f>
        <v>3</v>
      </c>
      <c r="S256" s="311">
        <f>Councils!T259</f>
        <v>2</v>
      </c>
      <c r="T256" s="311">
        <f>Councils!U259</f>
        <v>1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IF(ISNA(VLOOKUP($A256,GA!$A$1:$D$867,3,0))," ",VLOOKUP($A256,GA!$A$1:$D$867,3,0))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IF(ISNA(VLOOKUP($V257,DD_Info!$A$1:$E$223,3,0)),0,VLOOKUP($V257,DD_Info!$A$1:$E$223,3,0))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1</v>
      </c>
      <c r="T257" s="311">
        <f>Councils!U260</f>
        <v>-1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IF(ISNA(VLOOKUP($A257,GA!$A$1:$D$867,3,0))," ",VLOOKUP($A257,GA!$A$1:$D$867,3,0))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IF(ISNA(VLOOKUP($V258,DD_Info!$A$1:$E$223,3,0)),0,VLOOKUP($V258,DD_Info!$A$1:$E$223,3,0))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IF(ISNA(VLOOKUP($A258,GA!$A$1:$D$867,3,0))," ",VLOOKUP($A258,GA!$A$1:$D$867,3,0))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IF(ISNA(VLOOKUP($V259,DD_Info!$A$1:$E$223,3,0)),0,VLOOKUP($V259,DD_Info!$A$1:$E$223,3,0))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IF(ISNA(VLOOKUP($A259,GA!$A$1:$D$867,3,0))," ",VLOOKUP($A259,GA!$A$1:$D$867,3,0))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IF(ISNA(VLOOKUP($V260,DD_Info!$A$1:$E$223,3,0)),0,VLOOKUP($V260,DD_Info!$A$1:$E$223,3,0))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2</v>
      </c>
      <c r="H260" s="311">
        <f>Councils!H263</f>
        <v>0</v>
      </c>
      <c r="I260" s="311">
        <f>Councils!I263</f>
        <v>2</v>
      </c>
      <c r="J260" s="311">
        <f>Councils!J263</f>
        <v>8</v>
      </c>
      <c r="K260" s="311">
        <f>Councils!K263</f>
        <v>0</v>
      </c>
      <c r="L260" s="311">
        <f>Councils!L263</f>
        <v>8</v>
      </c>
      <c r="M260" s="312">
        <f>Councils!M263</f>
        <v>133.33000000000001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IF(ISNA(VLOOKUP($A260,GA!$A$1:$D$867,3,0))," ",VLOOKUP($A260,GA!$A$1:$D$867,3,0))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IF(ISNA(VLOOKUP($V261,DD_Info!$A$1:$E$223,3,0)),0,VLOOKUP($V261,DD_Info!$A$1:$E$223,3,0))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1</v>
      </c>
      <c r="H261" s="311">
        <f>Councils!H264</f>
        <v>0</v>
      </c>
      <c r="I261" s="311">
        <f>Councils!I264</f>
        <v>1</v>
      </c>
      <c r="J261" s="311">
        <f>Councils!J264</f>
        <v>2</v>
      </c>
      <c r="K261" s="311">
        <f>Councils!K264</f>
        <v>0</v>
      </c>
      <c r="L261" s="311">
        <f>Councils!L264</f>
        <v>2</v>
      </c>
      <c r="M261" s="312">
        <f>Councils!M264</f>
        <v>18.18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2</v>
      </c>
      <c r="S261" s="311">
        <f>Councils!T264</f>
        <v>4</v>
      </c>
      <c r="T261" s="311">
        <f>Councils!U264</f>
        <v>-2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IF(ISNA(VLOOKUP($A261,GA!$A$1:$D$867,3,0))," ",VLOOKUP($A261,GA!$A$1:$D$867,3,0))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IF(ISNA(VLOOKUP($V262,DD_Info!$A$1:$E$223,3,0)),0,VLOOKUP($V262,DD_Info!$A$1:$E$223,3,0))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2</v>
      </c>
      <c r="K262" s="311">
        <f>Councils!K265</f>
        <v>0</v>
      </c>
      <c r="L262" s="311">
        <f>Councils!L265</f>
        <v>2</v>
      </c>
      <c r="M262" s="312">
        <f>Councils!M265</f>
        <v>40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IF(ISNA(VLOOKUP($A262,GA!$A$1:$D$867,3,0))," ",VLOOKUP($A262,GA!$A$1:$D$867,3,0))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Unassigned</v>
      </c>
      <c r="C263" s="311" t="str">
        <f>Councils!D266</f>
        <v>Baytown</v>
      </c>
      <c r="D263" s="311" t="str">
        <f>IF(ISNA(VLOOKUP($V263,DD_Info!$A$1:$E$223,3,0)),0,VLOOKUP($V263,DD_Info!$A$1:$E$223,3,0))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IF(ISNA(VLOOKUP($A263,GA!$A$1:$D$867,3,0))," ",VLOOKUP($A263,GA!$A$1:$D$867,3,0))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IF(ISNA(VLOOKUP($V264,DD_Info!$A$1:$E$223,3,0)),0,VLOOKUP($V264,DD_Info!$A$1:$E$223,3,0))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IF(ISNA(VLOOKUP($A264,GA!$A$1:$D$867,3,0))," ",VLOOKUP($A264,GA!$A$1:$D$867,3,0))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IF(ISNA(VLOOKUP($V265,DD_Info!$A$1:$E$223,3,0)),0,VLOOKUP($V265,DD_Info!$A$1:$E$223,3,0))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IF(ISNA(VLOOKUP($A265,GA!$A$1:$D$867,3,0))," ",VLOOKUP($A265,GA!$A$1:$D$867,3,0))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IF(ISNA(VLOOKUP($V266,DD_Info!$A$1:$E$223,3,0)),0,VLOOKUP($V266,DD_Info!$A$1:$E$223,3,0))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2</v>
      </c>
      <c r="K266" s="311">
        <f>Councils!K269</f>
        <v>0</v>
      </c>
      <c r="L266" s="311">
        <f>Councils!L269</f>
        <v>2</v>
      </c>
      <c r="M266" s="312">
        <f>Councils!M269</f>
        <v>40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1</v>
      </c>
      <c r="S266" s="311">
        <f>Councils!T269</f>
        <v>1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IF(ISNA(VLOOKUP($A266,GA!$A$1:$D$867,3,0))," ",VLOOKUP($A266,GA!$A$1:$D$867,3,0))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IF(ISNA(VLOOKUP($V267,DD_Info!$A$1:$E$223,3,0)),0,VLOOKUP($V267,DD_Info!$A$1:$E$223,3,0))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1</v>
      </c>
      <c r="H267" s="311">
        <f>Councils!H270</f>
        <v>0</v>
      </c>
      <c r="I267" s="311">
        <f>Councils!I270</f>
        <v>1</v>
      </c>
      <c r="J267" s="311">
        <f>Councils!J270</f>
        <v>13</v>
      </c>
      <c r="K267" s="311">
        <f>Councils!K270</f>
        <v>0</v>
      </c>
      <c r="L267" s="311">
        <f>Councils!L270</f>
        <v>13</v>
      </c>
      <c r="M267" s="312">
        <f>Councils!M270</f>
        <v>86.67</v>
      </c>
      <c r="N267" s="311">
        <f>Councils!O270</f>
        <v>0</v>
      </c>
      <c r="O267" s="311">
        <f>Councils!P270</f>
        <v>2</v>
      </c>
      <c r="P267" s="311">
        <f>Councils!Q270</f>
        <v>0</v>
      </c>
      <c r="Q267" s="311">
        <f>Councils!R270</f>
        <v>2</v>
      </c>
      <c r="R267" s="311">
        <f>Councils!S270</f>
        <v>3</v>
      </c>
      <c r="S267" s="311">
        <f>Councils!T270</f>
        <v>1</v>
      </c>
      <c r="T267" s="311">
        <f>Councils!U270</f>
        <v>2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IF(ISNA(VLOOKUP($A267,GA!$A$1:$D$867,3,0))," ",VLOOKUP($A267,GA!$A$1:$D$867,3,0))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IF(ISNA(VLOOKUP($V268,DD_Info!$A$1:$E$223,3,0)),0,VLOOKUP($V268,DD_Info!$A$1:$E$223,3,0))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IF(ISNA(VLOOKUP($A268,GA!$A$1:$D$867,3,0))," ",VLOOKUP($A268,GA!$A$1:$D$867,3,0))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IF(ISNA(VLOOKUP($V269,DD_Info!$A$1:$E$223,3,0)),0,VLOOKUP($V269,DD_Info!$A$1:$E$223,3,0))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IF(ISNA(VLOOKUP($A269,GA!$A$1:$D$867,3,0))," ",VLOOKUP($A269,GA!$A$1:$D$867,3,0))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IF(ISNA(VLOOKUP($V270,DD_Info!$A$1:$E$223,3,0)),0,VLOOKUP($V270,DD_Info!$A$1:$E$223,3,0))</f>
        <v>Lubbock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IF(ISNA(VLOOKUP($A270,GA!$A$1:$D$867,3,0))," ",VLOOKUP($A270,GA!$A$1:$D$867,3,0))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IF(ISNA(VLOOKUP($V271,DD_Info!$A$1:$E$223,3,0)),0,VLOOKUP($V271,DD_Info!$A$1:$E$223,3,0))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0</v>
      </c>
      <c r="H271" s="311">
        <f>Councils!H274</f>
        <v>0</v>
      </c>
      <c r="I271" s="311">
        <f>Councils!I274</f>
        <v>0</v>
      </c>
      <c r="J271" s="311">
        <f>Councils!J274</f>
        <v>6</v>
      </c>
      <c r="K271" s="311">
        <f>Councils!K274</f>
        <v>0</v>
      </c>
      <c r="L271" s="311">
        <f>Councils!L274</f>
        <v>6</v>
      </c>
      <c r="M271" s="312">
        <f>Councils!M274</f>
        <v>40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2</v>
      </c>
      <c r="T271" s="311">
        <f>Councils!U274</f>
        <v>-2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IF(ISNA(VLOOKUP($A271,GA!$A$1:$D$867,3,0))," ",VLOOKUP($A271,GA!$A$1:$D$867,3,0))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IF(ISNA(VLOOKUP($V272,DD_Info!$A$1:$E$223,3,0)),0,VLOOKUP($V272,DD_Info!$A$1:$E$223,3,0))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3</v>
      </c>
      <c r="K272" s="311">
        <f>Councils!K275</f>
        <v>0</v>
      </c>
      <c r="L272" s="311">
        <f>Councils!L275</f>
        <v>3</v>
      </c>
      <c r="M272" s="312">
        <f>Councils!M275</f>
        <v>20</v>
      </c>
      <c r="N272" s="311">
        <f>Councils!O275</f>
        <v>0</v>
      </c>
      <c r="O272" s="311">
        <f>Councils!P275</f>
        <v>0</v>
      </c>
      <c r="P272" s="311">
        <f>Councils!Q275</f>
        <v>1</v>
      </c>
      <c r="Q272" s="311">
        <f>Councils!R275</f>
        <v>-1</v>
      </c>
      <c r="R272" s="311">
        <f>Councils!S275</f>
        <v>0</v>
      </c>
      <c r="S272" s="311">
        <f>Councils!T275</f>
        <v>3</v>
      </c>
      <c r="T272" s="311">
        <f>Councils!U275</f>
        <v>-3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IF(ISNA(VLOOKUP($A272,GA!$A$1:$D$867,3,0))," ",VLOOKUP($A272,GA!$A$1:$D$867,3,0))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IF(ISNA(VLOOKUP($V273,DD_Info!$A$1:$E$223,3,0)),0,VLOOKUP($V273,DD_Info!$A$1:$E$223,3,0))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0</v>
      </c>
      <c r="H273" s="311">
        <f>Councils!H276</f>
        <v>0</v>
      </c>
      <c r="I273" s="311">
        <f>Councils!I276</f>
        <v>0</v>
      </c>
      <c r="J273" s="311">
        <f>Councils!J276</f>
        <v>11</v>
      </c>
      <c r="K273" s="311">
        <f>Councils!K276</f>
        <v>0</v>
      </c>
      <c r="L273" s="311">
        <f>Councils!L276</f>
        <v>11</v>
      </c>
      <c r="M273" s="312">
        <f>Councils!M276</f>
        <v>78.569999999999993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IF(ISNA(VLOOKUP($A273,GA!$A$1:$D$867,3,0))," ",VLOOKUP($A273,GA!$A$1:$D$867,3,0))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IF(ISNA(VLOOKUP($V274,DD_Info!$A$1:$E$223,3,0)),0,VLOOKUP($V274,DD_Info!$A$1:$E$223,3,0))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IF(ISNA(VLOOKUP($A274,GA!$A$1:$D$867,3,0))," ",VLOOKUP($A274,GA!$A$1:$D$867,3,0))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IF(ISNA(VLOOKUP($V275,DD_Info!$A$1:$E$223,3,0)),0,VLOOKUP($V275,DD_Info!$A$1:$E$223,3,0))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IF(ISNA(VLOOKUP($A275,GA!$A$1:$D$867,3,0))," ",VLOOKUP($A275,GA!$A$1:$D$867,3,0))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IF(ISNA(VLOOKUP($V276,DD_Info!$A$1:$E$223,3,0)),0,VLOOKUP($V276,DD_Info!$A$1:$E$223,3,0))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IF(ISNA(VLOOKUP($A276,GA!$A$1:$D$867,3,0))," ",VLOOKUP($A276,GA!$A$1:$D$867,3,0))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IF(ISNA(VLOOKUP($V277,DD_Info!$A$1:$E$223,3,0)),0,VLOOKUP($V277,DD_Info!$A$1:$E$223,3,0))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IF(ISNA(VLOOKUP($A277,GA!$A$1:$D$867,3,0))," ",VLOOKUP($A277,GA!$A$1:$D$867,3,0))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IF(ISNA(VLOOKUP($V278,DD_Info!$A$1:$E$223,3,0)),0,VLOOKUP($V278,DD_Info!$A$1:$E$223,3,0))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2</v>
      </c>
      <c r="K278" s="311">
        <f>Councils!K281</f>
        <v>0</v>
      </c>
      <c r="L278" s="311">
        <f>Councils!L281</f>
        <v>2</v>
      </c>
      <c r="M278" s="312">
        <f>Councils!M281</f>
        <v>40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IF(ISNA(VLOOKUP($A278,GA!$A$1:$D$867,3,0))," ",VLOOKUP($A278,GA!$A$1:$D$867,3,0))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IF(ISNA(VLOOKUP($V279,DD_Info!$A$1:$E$223,3,0)),0,VLOOKUP($V279,DD_Info!$A$1:$E$223,3,0))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5</v>
      </c>
      <c r="K279" s="311">
        <f>Councils!K282</f>
        <v>0</v>
      </c>
      <c r="L279" s="311">
        <f>Councils!L282</f>
        <v>5</v>
      </c>
      <c r="M279" s="312">
        <f>Councils!M282</f>
        <v>55.56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IF(ISNA(VLOOKUP($A279,GA!$A$1:$D$867,3,0))," ",VLOOKUP($A279,GA!$A$1:$D$867,3,0))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IF(ISNA(VLOOKUP($V280,DD_Info!$A$1:$E$223,3,0)),0,VLOOKUP($V280,DD_Info!$A$1:$E$223,3,0))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4</v>
      </c>
      <c r="H280" s="311">
        <f>Councils!H283</f>
        <v>0</v>
      </c>
      <c r="I280" s="311">
        <f>Councils!I283</f>
        <v>4</v>
      </c>
      <c r="J280" s="311">
        <f>Councils!J283</f>
        <v>12</v>
      </c>
      <c r="K280" s="311">
        <f>Councils!K283</f>
        <v>0</v>
      </c>
      <c r="L280" s="311">
        <f>Councils!L283</f>
        <v>12</v>
      </c>
      <c r="M280" s="312">
        <f>Councils!M283</f>
        <v>80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IF(ISNA(VLOOKUP($A280,GA!$A$1:$D$867,3,0))," ",VLOOKUP($A280,GA!$A$1:$D$867,3,0))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IF(ISNA(VLOOKUP($V281,DD_Info!$A$1:$E$223,3,0)),0,VLOOKUP($V281,DD_Info!$A$1:$E$223,3,0))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IF(ISNA(VLOOKUP($A281,GA!$A$1:$D$867,3,0))," ",VLOOKUP($A281,GA!$A$1:$D$867,3,0))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IF(ISNA(VLOOKUP($V282,DD_Info!$A$1:$E$223,3,0)),0,VLOOKUP($V282,DD_Info!$A$1:$E$223,3,0))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IF(ISNA(VLOOKUP($A282,GA!$A$1:$D$867,3,0))," ",VLOOKUP($A282,GA!$A$1:$D$867,3,0))</f>
        <v>Carlin</v>
      </c>
      <c r="Y282" s="344" t="str">
        <f>IF(ISNA(VLOOKUP($A282,Dormant_Councils!$A$1:$E$811,5,0)),"No",VLOOKUP($A282,Dormant_Councils!$A$1:$E$811,5,0))</f>
        <v>No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IF(ISNA(VLOOKUP($V283,DD_Info!$A$1:$E$223,3,0)),0,VLOOKUP($V283,DD_Info!$A$1:$E$223,3,0))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IF(ISNA(VLOOKUP($A283,GA!$A$1:$D$867,3,0))," ",VLOOKUP($A283,GA!$A$1:$D$867,3,0))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IF(ISNA(VLOOKUP($V284,DD_Info!$A$1:$E$223,3,0)),0,VLOOKUP($V284,DD_Info!$A$1:$E$223,3,0))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IF(ISNA(VLOOKUP($A284,GA!$A$1:$D$867,3,0))," ",VLOOKUP($A284,GA!$A$1:$D$867,3,0))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IF(ISNA(VLOOKUP($V285,DD_Info!$A$1:$E$223,3,0)),0,VLOOKUP($V285,DD_Info!$A$1:$E$223,3,0))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1</v>
      </c>
      <c r="H285" s="311">
        <f>Councils!H288</f>
        <v>0</v>
      </c>
      <c r="I285" s="311">
        <f>Councils!I288</f>
        <v>1</v>
      </c>
      <c r="J285" s="311">
        <f>Councils!J288</f>
        <v>2</v>
      </c>
      <c r="K285" s="311">
        <f>Councils!K288</f>
        <v>0</v>
      </c>
      <c r="L285" s="311">
        <f>Councils!L288</f>
        <v>2</v>
      </c>
      <c r="M285" s="312">
        <f>Councils!M288</f>
        <v>25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1</v>
      </c>
      <c r="S285" s="311">
        <f>Councils!T288</f>
        <v>1</v>
      </c>
      <c r="T285" s="311">
        <f>Councils!U288</f>
        <v>0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IF(ISNA(VLOOKUP($A285,GA!$A$1:$D$867,3,0))," ",VLOOKUP($A285,GA!$A$1:$D$867,3,0))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IF(ISNA(VLOOKUP($V286,DD_Info!$A$1:$E$223,3,0)),0,VLOOKUP($V286,DD_Info!$A$1:$E$223,3,0))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6</v>
      </c>
      <c r="H286" s="311">
        <f>Councils!H289</f>
        <v>0</v>
      </c>
      <c r="I286" s="311">
        <f>Councils!I289</f>
        <v>6</v>
      </c>
      <c r="J286" s="311">
        <f>Councils!J289</f>
        <v>17</v>
      </c>
      <c r="K286" s="311">
        <f>Councils!K289</f>
        <v>0</v>
      </c>
      <c r="L286" s="311">
        <f>Councils!L289</f>
        <v>17</v>
      </c>
      <c r="M286" s="312">
        <f>Councils!M289</f>
        <v>113.33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1</v>
      </c>
      <c r="S286" s="311">
        <f>Councils!T289</f>
        <v>2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IF(ISNA(VLOOKUP($A286,GA!$A$1:$D$867,3,0))," ",VLOOKUP($A286,GA!$A$1:$D$867,3,0))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IF(ISNA(VLOOKUP($V287,DD_Info!$A$1:$E$223,3,0)),0,VLOOKUP($V287,DD_Info!$A$1:$E$223,3,0))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7</v>
      </c>
      <c r="K287" s="311">
        <f>Councils!K290</f>
        <v>0</v>
      </c>
      <c r="L287" s="311">
        <f>Councils!L290</f>
        <v>7</v>
      </c>
      <c r="M287" s="312">
        <f>Councils!M290</f>
        <v>140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2</v>
      </c>
      <c r="T287" s="311">
        <f>Councils!U290</f>
        <v>-2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IF(ISNA(VLOOKUP($A287,GA!$A$1:$D$867,3,0))," ",VLOOKUP($A287,GA!$A$1:$D$867,3,0))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IF(ISNA(VLOOKUP($V288,DD_Info!$A$1:$E$223,3,0)),0,VLOOKUP($V288,DD_Info!$A$1:$E$223,3,0))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1</v>
      </c>
      <c r="K288" s="311">
        <f>Councils!K291</f>
        <v>0</v>
      </c>
      <c r="L288" s="311">
        <f>Councils!L291</f>
        <v>1</v>
      </c>
      <c r="M288" s="312">
        <f>Councils!M291</f>
        <v>20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1</v>
      </c>
      <c r="T288" s="311">
        <f>Councils!U291</f>
        <v>-1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IF(ISNA(VLOOKUP($A288,GA!$A$1:$D$867,3,0))," ",VLOOKUP($A288,GA!$A$1:$D$867,3,0))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IF(ISNA(VLOOKUP($V289,DD_Info!$A$1:$E$223,3,0)),0,VLOOKUP($V289,DD_Info!$A$1:$E$223,3,0))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IF(ISNA(VLOOKUP($A289,GA!$A$1:$D$867,3,0))," ",VLOOKUP($A289,GA!$A$1:$D$867,3,0))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IF(ISNA(VLOOKUP($V290,DD_Info!$A$1:$E$223,3,0)),0,VLOOKUP($V290,DD_Info!$A$1:$E$223,3,0))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IF(ISNA(VLOOKUP($A290,GA!$A$1:$D$867,3,0))," ",VLOOKUP($A290,GA!$A$1:$D$867,3,0))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IF(ISNA(VLOOKUP($V291,DD_Info!$A$1:$E$223,3,0)),0,VLOOKUP($V291,DD_Info!$A$1:$E$223,3,0))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1</v>
      </c>
      <c r="H291" s="311">
        <f>Councils!H294</f>
        <v>0</v>
      </c>
      <c r="I291" s="311">
        <f>Councils!I294</f>
        <v>1</v>
      </c>
      <c r="J291" s="311">
        <f>Councils!J294</f>
        <v>2</v>
      </c>
      <c r="K291" s="311">
        <f>Councils!K294</f>
        <v>0</v>
      </c>
      <c r="L291" s="311">
        <f>Councils!L294</f>
        <v>2</v>
      </c>
      <c r="M291" s="312">
        <f>Councils!M294</f>
        <v>40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IF(ISNA(VLOOKUP($A291,GA!$A$1:$D$867,3,0))," ",VLOOKUP($A291,GA!$A$1:$D$867,3,0))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IF(ISNA(VLOOKUP($V292,DD_Info!$A$1:$E$223,3,0)),0,VLOOKUP($V292,DD_Info!$A$1:$E$223,3,0))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IF(ISNA(VLOOKUP($A292,GA!$A$1:$D$867,3,0))," ",VLOOKUP($A292,GA!$A$1:$D$867,3,0))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IF(ISNA(VLOOKUP($V293,DD_Info!$A$1:$E$223,3,0)),0,VLOOKUP($V293,DD_Info!$A$1:$E$223,3,0))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2</v>
      </c>
      <c r="H293" s="311">
        <f>Councils!H296</f>
        <v>0</v>
      </c>
      <c r="I293" s="311">
        <f>Councils!I296</f>
        <v>2</v>
      </c>
      <c r="J293" s="311">
        <f>Councils!J296</f>
        <v>9</v>
      </c>
      <c r="K293" s="311">
        <f>Councils!K296</f>
        <v>0</v>
      </c>
      <c r="L293" s="311">
        <f>Councils!L296</f>
        <v>9</v>
      </c>
      <c r="M293" s="312">
        <f>Councils!M296</f>
        <v>69.23</v>
      </c>
      <c r="N293" s="311">
        <f>Councils!O296</f>
        <v>0</v>
      </c>
      <c r="O293" s="311">
        <f>Councils!P296</f>
        <v>0</v>
      </c>
      <c r="P293" s="311">
        <f>Councils!Q296</f>
        <v>1</v>
      </c>
      <c r="Q293" s="311">
        <f>Councils!R296</f>
        <v>-1</v>
      </c>
      <c r="R293" s="311">
        <f>Councils!S296</f>
        <v>4</v>
      </c>
      <c r="S293" s="311">
        <f>Councils!T296</f>
        <v>1</v>
      </c>
      <c r="T293" s="311">
        <f>Councils!U296</f>
        <v>3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IF(ISNA(VLOOKUP($A293,GA!$A$1:$D$867,3,0))," ",VLOOKUP($A293,GA!$A$1:$D$867,3,0))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IF(ISNA(VLOOKUP($V294,DD_Info!$A$1:$E$223,3,0)),0,VLOOKUP($V294,DD_Info!$A$1:$E$223,3,0))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1</v>
      </c>
      <c r="H294" s="311">
        <f>Councils!H297</f>
        <v>0</v>
      </c>
      <c r="I294" s="311">
        <f>Councils!I297</f>
        <v>1</v>
      </c>
      <c r="J294" s="311">
        <f>Councils!J297</f>
        <v>10</v>
      </c>
      <c r="K294" s="311">
        <f>Councils!K297</f>
        <v>0</v>
      </c>
      <c r="L294" s="311">
        <f>Councils!L297</f>
        <v>10</v>
      </c>
      <c r="M294" s="312">
        <f>Councils!M297</f>
        <v>76.92</v>
      </c>
      <c r="N294" s="311">
        <f>Councils!O297</f>
        <v>0</v>
      </c>
      <c r="O294" s="311">
        <f>Councils!P297</f>
        <v>1</v>
      </c>
      <c r="P294" s="311">
        <f>Councils!Q297</f>
        <v>0</v>
      </c>
      <c r="Q294" s="311">
        <f>Councils!R297</f>
        <v>1</v>
      </c>
      <c r="R294" s="311">
        <f>Councils!S297</f>
        <v>1</v>
      </c>
      <c r="S294" s="311">
        <f>Councils!T297</f>
        <v>0</v>
      </c>
      <c r="T294" s="311">
        <f>Councils!U297</f>
        <v>1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IF(ISNA(VLOOKUP($A294,GA!$A$1:$D$867,3,0))," ",VLOOKUP($A294,GA!$A$1:$D$867,3,0))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IF(ISNA(VLOOKUP($V295,DD_Info!$A$1:$E$223,3,0)),0,VLOOKUP($V295,DD_Info!$A$1:$E$223,3,0))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2</v>
      </c>
      <c r="K295" s="311">
        <f>Councils!K298</f>
        <v>0</v>
      </c>
      <c r="L295" s="311">
        <f>Councils!L298</f>
        <v>2</v>
      </c>
      <c r="M295" s="312">
        <f>Councils!M298</f>
        <v>33.33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IF(ISNA(VLOOKUP($A295,GA!$A$1:$D$867,3,0))," ",VLOOKUP($A295,GA!$A$1:$D$867,3,0))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IF(ISNA(VLOOKUP($V296,DD_Info!$A$1:$E$223,3,0)),0,VLOOKUP($V296,DD_Info!$A$1:$E$223,3,0))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1</v>
      </c>
      <c r="S296" s="311">
        <f>Councils!T299</f>
        <v>0</v>
      </c>
      <c r="T296" s="311">
        <f>Councils!U299</f>
        <v>1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IF(ISNA(VLOOKUP($A296,GA!$A$1:$D$867,3,0))," ",VLOOKUP($A296,GA!$A$1:$D$867,3,0))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IF(ISNA(VLOOKUP($V297,DD_Info!$A$1:$E$223,3,0)),0,VLOOKUP($V297,DD_Info!$A$1:$E$223,3,0))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1</v>
      </c>
      <c r="K297" s="311">
        <f>Councils!K300</f>
        <v>0</v>
      </c>
      <c r="L297" s="311">
        <f>Councils!L300</f>
        <v>1</v>
      </c>
      <c r="M297" s="312">
        <f>Councils!M300</f>
        <v>14.29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2</v>
      </c>
      <c r="T297" s="311">
        <f>Councils!U300</f>
        <v>-2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IF(ISNA(VLOOKUP($A297,GA!$A$1:$D$867,3,0))," ",VLOOKUP($A297,GA!$A$1:$D$867,3,0))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IF(ISNA(VLOOKUP($V298,DD_Info!$A$1:$E$223,3,0)),0,VLOOKUP($V298,DD_Info!$A$1:$E$223,3,0))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5</v>
      </c>
      <c r="K298" s="311">
        <f>Councils!K301</f>
        <v>0</v>
      </c>
      <c r="L298" s="311">
        <f>Councils!L301</f>
        <v>5</v>
      </c>
      <c r="M298" s="312">
        <f>Councils!M301</f>
        <v>100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1</v>
      </c>
      <c r="T298" s="311">
        <f>Councils!U301</f>
        <v>-1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IF(ISNA(VLOOKUP($A298,GA!$A$1:$D$867,3,0))," ",VLOOKUP($A298,GA!$A$1:$D$867,3,0))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IF(ISNA(VLOOKUP($V299,DD_Info!$A$1:$E$223,3,0)),0,VLOOKUP($V299,DD_Info!$A$1:$E$223,3,0))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1</v>
      </c>
      <c r="T299" s="311">
        <f>Councils!U302</f>
        <v>-1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IF(ISNA(VLOOKUP($A299,GA!$A$1:$D$867,3,0))," ",VLOOKUP($A299,GA!$A$1:$D$867,3,0))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IF(ISNA(VLOOKUP($V300,DD_Info!$A$1:$E$223,3,0)),0,VLOOKUP($V300,DD_Info!$A$1:$E$223,3,0))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0</v>
      </c>
      <c r="H300" s="311">
        <f>Councils!H303</f>
        <v>0</v>
      </c>
      <c r="I300" s="311">
        <f>Councils!I303</f>
        <v>0</v>
      </c>
      <c r="J300" s="311">
        <f>Councils!J303</f>
        <v>7</v>
      </c>
      <c r="K300" s="311">
        <f>Councils!K303</f>
        <v>0</v>
      </c>
      <c r="L300" s="311">
        <f>Councils!L303</f>
        <v>7</v>
      </c>
      <c r="M300" s="312">
        <f>Councils!M303</f>
        <v>46.67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3</v>
      </c>
      <c r="S300" s="311">
        <f>Councils!T303</f>
        <v>2</v>
      </c>
      <c r="T300" s="311">
        <f>Councils!U303</f>
        <v>1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IF(ISNA(VLOOKUP($A300,GA!$A$1:$D$867,3,0))," ",VLOOKUP($A300,GA!$A$1:$D$867,3,0))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IF(ISNA(VLOOKUP($V301,DD_Info!$A$1:$E$223,3,0)),0,VLOOKUP($V301,DD_Info!$A$1:$E$223,3,0))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IF(ISNA(VLOOKUP($A301,GA!$A$1:$D$867,3,0))," ",VLOOKUP($A301,GA!$A$1:$D$867,3,0))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IF(ISNA(VLOOKUP($V302,DD_Info!$A$1:$E$223,3,0)),0,VLOOKUP($V302,DD_Info!$A$1:$E$223,3,0))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2</v>
      </c>
      <c r="K302" s="311">
        <f>Councils!K305</f>
        <v>0</v>
      </c>
      <c r="L302" s="311">
        <f>Councils!L305</f>
        <v>2</v>
      </c>
      <c r="M302" s="312">
        <f>Councils!M305</f>
        <v>40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1</v>
      </c>
      <c r="S302" s="311">
        <f>Councils!T305</f>
        <v>0</v>
      </c>
      <c r="T302" s="311">
        <f>Councils!U305</f>
        <v>1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IF(ISNA(VLOOKUP($A302,GA!$A$1:$D$867,3,0))," ",VLOOKUP($A302,GA!$A$1:$D$867,3,0))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IF(ISNA(VLOOKUP($V303,DD_Info!$A$1:$E$223,3,0)),0,VLOOKUP($V303,DD_Info!$A$1:$E$223,3,0))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4</v>
      </c>
      <c r="K303" s="311">
        <f>Councils!K306</f>
        <v>0</v>
      </c>
      <c r="L303" s="311">
        <f>Councils!L306</f>
        <v>4</v>
      </c>
      <c r="M303" s="312">
        <f>Councils!M306</f>
        <v>80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IF(ISNA(VLOOKUP($A303,GA!$A$1:$D$867,3,0))," ",VLOOKUP($A303,GA!$A$1:$D$867,3,0))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IF(ISNA(VLOOKUP($V304,DD_Info!$A$1:$E$223,3,0)),0,VLOOKUP($V304,DD_Info!$A$1:$E$223,3,0))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1</v>
      </c>
      <c r="H304" s="311">
        <f>Councils!H307</f>
        <v>0</v>
      </c>
      <c r="I304" s="311">
        <f>Councils!I307</f>
        <v>1</v>
      </c>
      <c r="J304" s="311">
        <f>Councils!J307</f>
        <v>1</v>
      </c>
      <c r="K304" s="311">
        <f>Councils!K307</f>
        <v>0</v>
      </c>
      <c r="L304" s="311">
        <f>Councils!L307</f>
        <v>1</v>
      </c>
      <c r="M304" s="312">
        <f>Councils!M307</f>
        <v>6.67</v>
      </c>
      <c r="N304" s="311">
        <f>Councils!O307</f>
        <v>0</v>
      </c>
      <c r="O304" s="311">
        <f>Councils!P307</f>
        <v>0</v>
      </c>
      <c r="P304" s="311">
        <f>Councils!Q307</f>
        <v>1</v>
      </c>
      <c r="Q304" s="311">
        <f>Councils!R307</f>
        <v>-1</v>
      </c>
      <c r="R304" s="311">
        <f>Councils!S307</f>
        <v>1</v>
      </c>
      <c r="S304" s="311">
        <f>Councils!T307</f>
        <v>1</v>
      </c>
      <c r="T304" s="311">
        <f>Councils!U307</f>
        <v>0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IF(ISNA(VLOOKUP($A304,GA!$A$1:$D$867,3,0))," ",VLOOKUP($A304,GA!$A$1:$D$867,3,0))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IF(ISNA(VLOOKUP($V305,DD_Info!$A$1:$E$223,3,0)),0,VLOOKUP($V305,DD_Info!$A$1:$E$223,3,0))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1</v>
      </c>
      <c r="K305" s="311">
        <f>Councils!K308</f>
        <v>0</v>
      </c>
      <c r="L305" s="311">
        <f>Councils!L308</f>
        <v>1</v>
      </c>
      <c r="M305" s="312">
        <f>Councils!M308</f>
        <v>20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1</v>
      </c>
      <c r="S305" s="311">
        <f>Councils!T308</f>
        <v>2</v>
      </c>
      <c r="T305" s="311">
        <f>Councils!U308</f>
        <v>-1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IF(ISNA(VLOOKUP($A305,GA!$A$1:$D$867,3,0))," ",VLOOKUP($A305,GA!$A$1:$D$867,3,0))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IF(ISNA(VLOOKUP($V306,DD_Info!$A$1:$E$223,3,0)),0,VLOOKUP($V306,DD_Info!$A$1:$E$223,3,0))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IF(ISNA(VLOOKUP($A306,GA!$A$1:$D$867,3,0))," ",VLOOKUP($A306,GA!$A$1:$D$867,3,0))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IF(ISNA(VLOOKUP($V307,DD_Info!$A$1:$E$223,3,0)),0,VLOOKUP($V307,DD_Info!$A$1:$E$223,3,0))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4</v>
      </c>
      <c r="K307" s="311">
        <f>Councils!K310</f>
        <v>0</v>
      </c>
      <c r="L307" s="311">
        <f>Councils!L310</f>
        <v>4</v>
      </c>
      <c r="M307" s="312">
        <f>Councils!M310</f>
        <v>66.67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IF(ISNA(VLOOKUP($A307,GA!$A$1:$D$867,3,0))," ",VLOOKUP($A307,GA!$A$1:$D$867,3,0))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IF(ISNA(VLOOKUP($V308,DD_Info!$A$1:$E$223,3,0)),0,VLOOKUP($V308,DD_Info!$A$1:$E$223,3,0))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6</v>
      </c>
      <c r="K308" s="311">
        <f>Councils!K311</f>
        <v>0</v>
      </c>
      <c r="L308" s="311">
        <f>Councils!L311</f>
        <v>6</v>
      </c>
      <c r="M308" s="312">
        <f>Councils!M311</f>
        <v>85.71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IF(ISNA(VLOOKUP($A308,GA!$A$1:$D$867,3,0))," ",VLOOKUP($A308,GA!$A$1:$D$867,3,0))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IF(ISNA(VLOOKUP($V309,DD_Info!$A$1:$E$223,3,0)),0,VLOOKUP($V309,DD_Info!$A$1:$E$223,3,0))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IF(ISNA(VLOOKUP($A309,GA!$A$1:$D$867,3,0))," ",VLOOKUP($A309,GA!$A$1:$D$867,3,0))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IF(ISNA(VLOOKUP($V310,DD_Info!$A$1:$E$223,3,0)),0,VLOOKUP($V310,DD_Info!$A$1:$E$223,3,0))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1</v>
      </c>
      <c r="K310" s="311">
        <f>Councils!K313</f>
        <v>0</v>
      </c>
      <c r="L310" s="311">
        <f>Councils!L313</f>
        <v>1</v>
      </c>
      <c r="M310" s="312">
        <f>Councils!M313</f>
        <v>20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IF(ISNA(VLOOKUP($A310,GA!$A$1:$D$867,3,0))," ",VLOOKUP($A310,GA!$A$1:$D$867,3,0))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IF(ISNA(VLOOKUP($V311,DD_Info!$A$1:$E$223,3,0)),0,VLOOKUP($V311,DD_Info!$A$1:$E$223,3,0))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0</v>
      </c>
      <c r="H311" s="311">
        <f>Councils!H314</f>
        <v>0</v>
      </c>
      <c r="I311" s="311">
        <f>Councils!I314</f>
        <v>0</v>
      </c>
      <c r="J311" s="311">
        <f>Councils!J314</f>
        <v>9</v>
      </c>
      <c r="K311" s="311">
        <f>Councils!K314</f>
        <v>0</v>
      </c>
      <c r="L311" s="311">
        <f>Councils!L314</f>
        <v>9</v>
      </c>
      <c r="M311" s="312">
        <f>Councils!M314</f>
        <v>60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2</v>
      </c>
      <c r="T311" s="311">
        <f>Councils!U314</f>
        <v>0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IF(ISNA(VLOOKUP($A311,GA!$A$1:$D$867,3,0))," ",VLOOKUP($A311,GA!$A$1:$D$867,3,0))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IF(ISNA(VLOOKUP($V312,DD_Info!$A$1:$E$223,3,0)),0,VLOOKUP($V312,DD_Info!$A$1:$E$223,3,0))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2</v>
      </c>
      <c r="H312" s="311">
        <f>Councils!H315</f>
        <v>0</v>
      </c>
      <c r="I312" s="311">
        <f>Councils!I315</f>
        <v>2</v>
      </c>
      <c r="J312" s="311">
        <f>Councils!J315</f>
        <v>24</v>
      </c>
      <c r="K312" s="311">
        <f>Councils!K315</f>
        <v>0</v>
      </c>
      <c r="L312" s="311">
        <f>Councils!L315</f>
        <v>24</v>
      </c>
      <c r="M312" s="312">
        <f>Councils!M315</f>
        <v>184.62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2</v>
      </c>
      <c r="S312" s="311">
        <f>Councils!T315</f>
        <v>1</v>
      </c>
      <c r="T312" s="311">
        <f>Councils!U315</f>
        <v>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IF(ISNA(VLOOKUP($A312,GA!$A$1:$D$867,3,0))," ",VLOOKUP($A312,GA!$A$1:$D$867,3,0))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IF(ISNA(VLOOKUP($V313,DD_Info!$A$1:$E$223,3,0)),0,VLOOKUP($V313,DD_Info!$A$1:$E$223,3,0))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IF(ISNA(VLOOKUP($A313,GA!$A$1:$D$867,3,0))," ",VLOOKUP($A313,GA!$A$1:$D$867,3,0))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IF(ISNA(VLOOKUP($V314,DD_Info!$A$1:$E$223,3,0)),0,VLOOKUP($V314,DD_Info!$A$1:$E$223,3,0))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1</v>
      </c>
      <c r="S314" s="311">
        <f>Councils!T317</f>
        <v>1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IF(ISNA(VLOOKUP($A314,GA!$A$1:$D$867,3,0))," ",VLOOKUP($A314,GA!$A$1:$D$867,3,0))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IF(ISNA(VLOOKUP($V315,DD_Info!$A$1:$E$223,3,0)),0,VLOOKUP($V315,DD_Info!$A$1:$E$223,3,0))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5</v>
      </c>
      <c r="K315" s="311">
        <f>Councils!K318</f>
        <v>0</v>
      </c>
      <c r="L315" s="311">
        <f>Councils!L318</f>
        <v>5</v>
      </c>
      <c r="M315" s="312">
        <f>Councils!M318</f>
        <v>100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IF(ISNA(VLOOKUP($A315,GA!$A$1:$D$867,3,0))," ",VLOOKUP($A315,GA!$A$1:$D$867,3,0))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Unassigned</v>
      </c>
      <c r="C316" s="311" t="str">
        <f>Councils!D319</f>
        <v>Brackettville</v>
      </c>
      <c r="D316" s="311" t="str">
        <f>IF(ISNA(VLOOKUP($V316,DD_Info!$A$1:$E$223,3,0)),0,VLOOKUP($V316,DD_Info!$A$1:$E$223,3,0))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IF(ISNA(VLOOKUP($A316,GA!$A$1:$D$867,3,0))," ",VLOOKUP($A316,GA!$A$1:$D$867,3,0))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IF(ISNA(VLOOKUP($V317,DD_Info!$A$1:$E$223,3,0)),0,VLOOKUP($V317,DD_Info!$A$1:$E$223,3,0))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1</v>
      </c>
      <c r="K317" s="311">
        <f>Councils!K320</f>
        <v>0</v>
      </c>
      <c r="L317" s="311">
        <f>Councils!L320</f>
        <v>1</v>
      </c>
      <c r="M317" s="312">
        <f>Councils!M320</f>
        <v>20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IF(ISNA(VLOOKUP($A317,GA!$A$1:$D$867,3,0))," ",VLOOKUP($A317,GA!$A$1:$D$867,3,0))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IF(ISNA(VLOOKUP($V318,DD_Info!$A$1:$E$223,3,0)),0,VLOOKUP($V318,DD_Info!$A$1:$E$223,3,0))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IF(ISNA(VLOOKUP($A318,GA!$A$1:$D$867,3,0))," ",VLOOKUP($A318,GA!$A$1:$D$867,3,0))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IF(ISNA(VLOOKUP($V319,DD_Info!$A$1:$E$223,3,0)),0,VLOOKUP($V319,DD_Info!$A$1:$E$223,3,0))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4</v>
      </c>
      <c r="K319" s="311">
        <f>Councils!K322</f>
        <v>0</v>
      </c>
      <c r="L319" s="311">
        <f>Councils!L322</f>
        <v>4</v>
      </c>
      <c r="M319" s="312">
        <f>Councils!M322</f>
        <v>80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1</v>
      </c>
      <c r="T319" s="311">
        <f>Councils!U322</f>
        <v>-1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IF(ISNA(VLOOKUP($A319,GA!$A$1:$D$867,3,0))," ",VLOOKUP($A319,GA!$A$1:$D$867,3,0))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IF(ISNA(VLOOKUP($V320,DD_Info!$A$1:$E$223,3,0)),0,VLOOKUP($V320,DD_Info!$A$1:$E$223,3,0))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3</v>
      </c>
      <c r="K320" s="311">
        <f>Councils!K323</f>
        <v>0</v>
      </c>
      <c r="L320" s="311">
        <f>Councils!L323</f>
        <v>3</v>
      </c>
      <c r="M320" s="312">
        <f>Councils!M323</f>
        <v>30</v>
      </c>
      <c r="N320" s="311">
        <f>Councils!O323</f>
        <v>0</v>
      </c>
      <c r="O320" s="311">
        <f>Councils!P323</f>
        <v>1</v>
      </c>
      <c r="P320" s="311">
        <f>Councils!Q323</f>
        <v>0</v>
      </c>
      <c r="Q320" s="311">
        <f>Councils!R323</f>
        <v>1</v>
      </c>
      <c r="R320" s="311">
        <f>Councils!S323</f>
        <v>4</v>
      </c>
      <c r="S320" s="311">
        <f>Councils!T323</f>
        <v>2</v>
      </c>
      <c r="T320" s="311">
        <f>Councils!U323</f>
        <v>2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IF(ISNA(VLOOKUP($A320,GA!$A$1:$D$867,3,0))," ",VLOOKUP($A320,GA!$A$1:$D$867,3,0))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IF(ISNA(VLOOKUP($V321,DD_Info!$A$1:$E$223,3,0)),0,VLOOKUP($V321,DD_Info!$A$1:$E$223,3,0))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1</v>
      </c>
      <c r="H321" s="311">
        <f>Councils!H324</f>
        <v>0</v>
      </c>
      <c r="I321" s="311">
        <f>Councils!I324</f>
        <v>1</v>
      </c>
      <c r="J321" s="311">
        <f>Councils!J324</f>
        <v>3</v>
      </c>
      <c r="K321" s="311">
        <f>Councils!K324</f>
        <v>0</v>
      </c>
      <c r="L321" s="311">
        <f>Councils!L324</f>
        <v>3</v>
      </c>
      <c r="M321" s="312">
        <f>Councils!M324</f>
        <v>33.33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IF(ISNA(VLOOKUP($A321,GA!$A$1:$D$867,3,0))," ",VLOOKUP($A321,GA!$A$1:$D$867,3,0))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IF(ISNA(VLOOKUP($V322,DD_Info!$A$1:$E$223,3,0)),0,VLOOKUP($V322,DD_Info!$A$1:$E$223,3,0))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0</v>
      </c>
      <c r="H322" s="311">
        <f>Councils!H325</f>
        <v>0</v>
      </c>
      <c r="I322" s="311">
        <f>Councils!I325</f>
        <v>0</v>
      </c>
      <c r="J322" s="311">
        <f>Councils!J325</f>
        <v>9</v>
      </c>
      <c r="K322" s="311">
        <f>Councils!K325</f>
        <v>0</v>
      </c>
      <c r="L322" s="311">
        <f>Councils!L325</f>
        <v>9</v>
      </c>
      <c r="M322" s="312">
        <f>Councils!M325</f>
        <v>180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1</v>
      </c>
      <c r="S322" s="311">
        <f>Councils!T325</f>
        <v>3</v>
      </c>
      <c r="T322" s="311">
        <f>Councils!U325</f>
        <v>-2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IF(ISNA(VLOOKUP($A322,GA!$A$1:$D$867,3,0))," ",VLOOKUP($A322,GA!$A$1:$D$867,3,0))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IF(ISNA(VLOOKUP($V323,DD_Info!$A$1:$E$223,3,0)),0,VLOOKUP($V323,DD_Info!$A$1:$E$223,3,0))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2</v>
      </c>
      <c r="H323" s="311">
        <f>Councils!H326</f>
        <v>0</v>
      </c>
      <c r="I323" s="311">
        <f>Councils!I326</f>
        <v>2</v>
      </c>
      <c r="J323" s="311">
        <f>Councils!J326</f>
        <v>6</v>
      </c>
      <c r="K323" s="311">
        <f>Councils!K326</f>
        <v>0</v>
      </c>
      <c r="L323" s="311">
        <f>Councils!L326</f>
        <v>6</v>
      </c>
      <c r="M323" s="312">
        <f>Councils!M326</f>
        <v>46.15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1</v>
      </c>
      <c r="S323" s="311">
        <f>Councils!T326</f>
        <v>0</v>
      </c>
      <c r="T323" s="311">
        <f>Councils!U326</f>
        <v>1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IF(ISNA(VLOOKUP($A323,GA!$A$1:$D$867,3,0))," ",VLOOKUP($A323,GA!$A$1:$D$867,3,0))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IF(ISNA(VLOOKUP($V324,DD_Info!$A$1:$E$223,3,0)),0,VLOOKUP($V324,DD_Info!$A$1:$E$223,3,0))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IF(ISNA(VLOOKUP($A324,GA!$A$1:$D$867,3,0))," ",VLOOKUP($A324,GA!$A$1:$D$867,3,0))</f>
        <v>Carlin</v>
      </c>
      <c r="Y324" s="344" t="str">
        <f>IF(ISNA(VLOOKUP($A324,Dormant_Councils!$A$1:$E$811,5,0)),"No",VLOOKUP($A324,Dormant_Councils!$A$1:$E$811,5,0))</f>
        <v>Dormant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IF(ISNA(VLOOKUP($V325,DD_Info!$A$1:$E$223,3,0)),0,VLOOKUP($V325,DD_Info!$A$1:$E$223,3,0))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6</v>
      </c>
      <c r="H325" s="311">
        <f>Councils!H328</f>
        <v>0</v>
      </c>
      <c r="I325" s="311">
        <f>Councils!I328</f>
        <v>6</v>
      </c>
      <c r="J325" s="311">
        <f>Councils!J328</f>
        <v>6</v>
      </c>
      <c r="K325" s="311">
        <f>Councils!K328</f>
        <v>0</v>
      </c>
      <c r="L325" s="311">
        <f>Councils!L328</f>
        <v>6</v>
      </c>
      <c r="M325" s="312">
        <f>Councils!M328</f>
        <v>120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IF(ISNA(VLOOKUP($A325,GA!$A$1:$D$867,3,0))," ",VLOOKUP($A325,GA!$A$1:$D$867,3,0))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IF(ISNA(VLOOKUP($V326,DD_Info!$A$1:$E$223,3,0)),0,VLOOKUP($V326,DD_Info!$A$1:$E$223,3,0))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IF(ISNA(VLOOKUP($A326,GA!$A$1:$D$867,3,0))," ",VLOOKUP($A326,GA!$A$1:$D$867,3,0))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IF(ISNA(VLOOKUP($V327,DD_Info!$A$1:$E$223,3,0)),0,VLOOKUP($V327,DD_Info!$A$1:$E$223,3,0))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IF(ISNA(VLOOKUP($A327,GA!$A$1:$D$867,3,0))," ",VLOOKUP($A327,GA!$A$1:$D$867,3,0))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IF(ISNA(VLOOKUP($V328,DD_Info!$A$1:$E$223,3,0)),0,VLOOKUP($V328,DD_Info!$A$1:$E$223,3,0))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IF(ISNA(VLOOKUP($A328,GA!$A$1:$D$867,3,0))," ",VLOOKUP($A328,GA!$A$1:$D$867,3,0))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IF(ISNA(VLOOKUP($V329,DD_Info!$A$1:$E$223,3,0)),0,VLOOKUP($V329,DD_Info!$A$1:$E$223,3,0))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IF(ISNA(VLOOKUP($A329,GA!$A$1:$D$867,3,0))," ",VLOOKUP($A329,GA!$A$1:$D$867,3,0))</f>
        <v>Rangel</v>
      </c>
      <c r="Y329" s="344" t="str">
        <f>IF(ISNA(VLOOKUP($A329,Dormant_Councils!$A$1:$E$811,5,0)),"No",VLOOKUP($A329,Dormant_Councils!$A$1:$E$811,5,0))</f>
        <v>Dormant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IF(ISNA(VLOOKUP($V330,DD_Info!$A$1:$E$223,3,0)),0,VLOOKUP($V330,DD_Info!$A$1:$E$223,3,0))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7</v>
      </c>
      <c r="K330" s="311">
        <f>Councils!K333</f>
        <v>0</v>
      </c>
      <c r="L330" s="311">
        <f>Councils!L333</f>
        <v>7</v>
      </c>
      <c r="M330" s="312">
        <f>Councils!M333</f>
        <v>100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IF(ISNA(VLOOKUP($A330,GA!$A$1:$D$867,3,0))," ",VLOOKUP($A330,GA!$A$1:$D$867,3,0))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IF(ISNA(VLOOKUP($V331,DD_Info!$A$1:$E$223,3,0)),0,VLOOKUP($V331,DD_Info!$A$1:$E$223,3,0))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14.29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1</v>
      </c>
      <c r="S331" s="311">
        <f>Councils!T334</f>
        <v>0</v>
      </c>
      <c r="T331" s="311">
        <f>Councils!U334</f>
        <v>1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IF(ISNA(VLOOKUP($A331,GA!$A$1:$D$867,3,0))," ",VLOOKUP($A331,GA!$A$1:$D$867,3,0))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Unassigned</v>
      </c>
      <c r="C332" s="311" t="str">
        <f>Councils!D335</f>
        <v>San Antonio</v>
      </c>
      <c r="D332" s="311" t="str">
        <f>IF(ISNA(VLOOKUP($V332,DD_Info!$A$1:$E$223,3,0)),0,VLOOKUP($V332,DD_Info!$A$1:$E$223,3,0))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IF(ISNA(VLOOKUP($A332,GA!$A$1:$D$867,3,0))," ",VLOOKUP($A332,GA!$A$1:$D$867,3,0))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IF(ISNA(VLOOKUP($V333,DD_Info!$A$1:$E$223,3,0)),0,VLOOKUP($V333,DD_Info!$A$1:$E$223,3,0))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1</v>
      </c>
      <c r="H333" s="311">
        <f>Councils!H336</f>
        <v>0</v>
      </c>
      <c r="I333" s="311">
        <f>Councils!I336</f>
        <v>1</v>
      </c>
      <c r="J333" s="311">
        <f>Councils!J336</f>
        <v>3</v>
      </c>
      <c r="K333" s="311">
        <f>Councils!K336</f>
        <v>0</v>
      </c>
      <c r="L333" s="311">
        <f>Councils!L336</f>
        <v>3</v>
      </c>
      <c r="M333" s="312">
        <f>Councils!M336</f>
        <v>20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1</v>
      </c>
      <c r="S333" s="311">
        <f>Councils!T336</f>
        <v>0</v>
      </c>
      <c r="T333" s="311">
        <f>Councils!U336</f>
        <v>1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IF(ISNA(VLOOKUP($A333,GA!$A$1:$D$867,3,0))," ",VLOOKUP($A333,GA!$A$1:$D$867,3,0))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IF(ISNA(VLOOKUP($V334,DD_Info!$A$1:$E$223,3,0)),0,VLOOKUP($V334,DD_Info!$A$1:$E$223,3,0))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IF(ISNA(VLOOKUP($A334,GA!$A$1:$D$867,3,0))," ",VLOOKUP($A334,GA!$A$1:$D$867,3,0))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IF(ISNA(VLOOKUP($V335,DD_Info!$A$1:$E$223,3,0)),0,VLOOKUP($V335,DD_Info!$A$1:$E$223,3,0))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1</v>
      </c>
      <c r="K335" s="311">
        <f>Councils!K338</f>
        <v>0</v>
      </c>
      <c r="L335" s="311">
        <f>Councils!L338</f>
        <v>1</v>
      </c>
      <c r="M335" s="312">
        <f>Councils!M338</f>
        <v>20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1</v>
      </c>
      <c r="T335" s="311">
        <f>Councils!U338</f>
        <v>-1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IF(ISNA(VLOOKUP($A335,GA!$A$1:$D$867,3,0))," ",VLOOKUP($A335,GA!$A$1:$D$867,3,0))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IF(ISNA(VLOOKUP($V336,DD_Info!$A$1:$E$223,3,0)),0,VLOOKUP($V336,DD_Info!$A$1:$E$223,3,0))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6</v>
      </c>
      <c r="K336" s="311">
        <f>Councils!K339</f>
        <v>0</v>
      </c>
      <c r="L336" s="311">
        <f>Councils!L339</f>
        <v>6</v>
      </c>
      <c r="M336" s="312">
        <f>Councils!M339</f>
        <v>40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IF(ISNA(VLOOKUP($A336,GA!$A$1:$D$867,3,0))," ",VLOOKUP($A336,GA!$A$1:$D$867,3,0))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IF(ISNA(VLOOKUP($V337,DD_Info!$A$1:$E$223,3,0)),0,VLOOKUP($V337,DD_Info!$A$1:$E$223,3,0))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1</v>
      </c>
      <c r="S337" s="311">
        <f>Councils!T340</f>
        <v>3</v>
      </c>
      <c r="T337" s="311">
        <f>Councils!U340</f>
        <v>-2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IF(ISNA(VLOOKUP($A337,GA!$A$1:$D$867,3,0))," ",VLOOKUP($A337,GA!$A$1:$D$867,3,0))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IF(ISNA(VLOOKUP($V338,DD_Info!$A$1:$E$223,3,0)),0,VLOOKUP($V338,DD_Info!$A$1:$E$223,3,0))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15</v>
      </c>
      <c r="K338" s="311">
        <f>Councils!K341</f>
        <v>0</v>
      </c>
      <c r="L338" s="311">
        <f>Councils!L341</f>
        <v>15</v>
      </c>
      <c r="M338" s="312">
        <f>Councils!M341</f>
        <v>107.14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1</v>
      </c>
      <c r="S338" s="311">
        <f>Councils!T341</f>
        <v>1</v>
      </c>
      <c r="T338" s="311">
        <f>Councils!U341</f>
        <v>0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IF(ISNA(VLOOKUP($A338,GA!$A$1:$D$867,3,0))," ",VLOOKUP($A338,GA!$A$1:$D$867,3,0))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IF(ISNA(VLOOKUP($V339,DD_Info!$A$1:$E$223,3,0)),0,VLOOKUP($V339,DD_Info!$A$1:$E$223,3,0))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1</v>
      </c>
      <c r="H339" s="311">
        <f>Councils!H342</f>
        <v>0</v>
      </c>
      <c r="I339" s="311">
        <f>Councils!I342</f>
        <v>1</v>
      </c>
      <c r="J339" s="311">
        <f>Councils!J342</f>
        <v>8</v>
      </c>
      <c r="K339" s="311">
        <f>Councils!K342</f>
        <v>0</v>
      </c>
      <c r="L339" s="311">
        <f>Councils!L342</f>
        <v>8</v>
      </c>
      <c r="M339" s="312">
        <f>Councils!M342</f>
        <v>57.14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1</v>
      </c>
      <c r="T339" s="311">
        <f>Councils!U342</f>
        <v>-1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IF(ISNA(VLOOKUP($A339,GA!$A$1:$D$867,3,0))," ",VLOOKUP($A339,GA!$A$1:$D$867,3,0))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IF(ISNA(VLOOKUP($V340,DD_Info!$A$1:$E$223,3,0)),0,VLOOKUP($V340,DD_Info!$A$1:$E$223,3,0))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IF(ISNA(VLOOKUP($A340,GA!$A$1:$D$867,3,0))," ",VLOOKUP($A340,GA!$A$1:$D$867,3,0))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IF(ISNA(VLOOKUP($V341,DD_Info!$A$1:$E$223,3,0)),0,VLOOKUP($V341,DD_Info!$A$1:$E$223,3,0))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5</v>
      </c>
      <c r="H341" s="311">
        <f>Councils!H344</f>
        <v>0</v>
      </c>
      <c r="I341" s="311">
        <f>Councils!I344</f>
        <v>5</v>
      </c>
      <c r="J341" s="311">
        <f>Councils!J344</f>
        <v>23</v>
      </c>
      <c r="K341" s="311">
        <f>Councils!K344</f>
        <v>0</v>
      </c>
      <c r="L341" s="311">
        <f>Councils!L344</f>
        <v>23</v>
      </c>
      <c r="M341" s="312">
        <f>Councils!M344</f>
        <v>153.33000000000001</v>
      </c>
      <c r="N341" s="311">
        <f>Councils!O344</f>
        <v>0</v>
      </c>
      <c r="O341" s="311">
        <f>Councils!P344</f>
        <v>2</v>
      </c>
      <c r="P341" s="311">
        <f>Councils!Q344</f>
        <v>0</v>
      </c>
      <c r="Q341" s="311">
        <f>Councils!R344</f>
        <v>2</v>
      </c>
      <c r="R341" s="311">
        <f>Councils!S344</f>
        <v>5</v>
      </c>
      <c r="S341" s="311">
        <f>Councils!T344</f>
        <v>2</v>
      </c>
      <c r="T341" s="311">
        <f>Councils!U344</f>
        <v>3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IF(ISNA(VLOOKUP($A341,GA!$A$1:$D$867,3,0))," ",VLOOKUP($A341,GA!$A$1:$D$867,3,0))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IF(ISNA(VLOOKUP($V342,DD_Info!$A$1:$E$223,3,0)),0,VLOOKUP($V342,DD_Info!$A$1:$E$223,3,0))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IF(ISNA(VLOOKUP($A342,GA!$A$1:$D$867,3,0))," ",VLOOKUP($A342,GA!$A$1:$D$867,3,0))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IF(ISNA(VLOOKUP($V343,DD_Info!$A$1:$E$223,3,0)),0,VLOOKUP($V343,DD_Info!$A$1:$E$223,3,0))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2</v>
      </c>
      <c r="K343" s="311">
        <f>Councils!K346</f>
        <v>0</v>
      </c>
      <c r="L343" s="311">
        <f>Councils!L346</f>
        <v>2</v>
      </c>
      <c r="M343" s="312">
        <f>Councils!M346</f>
        <v>40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IF(ISNA(VLOOKUP($A343,GA!$A$1:$D$867,3,0))," ",VLOOKUP($A343,GA!$A$1:$D$867,3,0))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IF(ISNA(VLOOKUP($V344,DD_Info!$A$1:$E$223,3,0)),0,VLOOKUP($V344,DD_Info!$A$1:$E$223,3,0))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IF(ISNA(VLOOKUP($A344,GA!$A$1:$D$867,3,0))," ",VLOOKUP($A344,GA!$A$1:$D$867,3,0))</f>
        <v>Payne</v>
      </c>
      <c r="Y344" s="344" t="str">
        <f>IF(ISNA(VLOOKUP($A344,Dormant_Councils!$A$1:$E$811,5,0)),"No",VLOOKUP($A344,Dormant_Councils!$A$1:$E$811,5,0))</f>
        <v>No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IF(ISNA(VLOOKUP($V345,DD_Info!$A$1:$E$223,3,0)),0,VLOOKUP($V345,DD_Info!$A$1:$E$223,3,0))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IF(ISNA(VLOOKUP($A345,GA!$A$1:$D$867,3,0))," ",VLOOKUP($A345,GA!$A$1:$D$867,3,0))</f>
        <v>Rangel</v>
      </c>
      <c r="Y345" s="344" t="str">
        <f>IF(ISNA(VLOOKUP($A345,Dormant_Councils!$A$1:$E$811,5,0)),"No",VLOOKUP($A345,Dormant_Councils!$A$1:$E$811,5,0))</f>
        <v>Dormant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IF(ISNA(VLOOKUP($V346,DD_Info!$A$1:$E$223,3,0)),0,VLOOKUP($V346,DD_Info!$A$1:$E$223,3,0))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1</v>
      </c>
      <c r="T346" s="311">
        <f>Councils!U349</f>
        <v>-1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IF(ISNA(VLOOKUP($A346,GA!$A$1:$D$867,3,0))," ",VLOOKUP($A346,GA!$A$1:$D$867,3,0))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Unassigned</v>
      </c>
      <c r="C347" s="311" t="str">
        <f>Councils!D350</f>
        <v>Gregory</v>
      </c>
      <c r="D347" s="311" t="str">
        <f>IF(ISNA(VLOOKUP($V347,DD_Info!$A$1:$E$223,3,0)),0,VLOOKUP($V347,DD_Info!$A$1:$E$223,3,0))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IF(ISNA(VLOOKUP($A347,GA!$A$1:$D$867,3,0))," ",VLOOKUP($A347,GA!$A$1:$D$867,3,0))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IF(ISNA(VLOOKUP($V348,DD_Info!$A$1:$E$223,3,0)),0,VLOOKUP($V348,DD_Info!$A$1:$E$223,3,0))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IF(ISNA(VLOOKUP($A348,GA!$A$1:$D$867,3,0))," ",VLOOKUP($A348,GA!$A$1:$D$867,3,0))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IF(ISNA(VLOOKUP($V349,DD_Info!$A$1:$E$223,3,0)),0,VLOOKUP($V349,DD_Info!$A$1:$E$223,3,0))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3</v>
      </c>
      <c r="K349" s="311">
        <f>Councils!K352</f>
        <v>0</v>
      </c>
      <c r="L349" s="311">
        <f>Councils!L352</f>
        <v>3</v>
      </c>
      <c r="M349" s="312">
        <f>Councils!M352</f>
        <v>60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IF(ISNA(VLOOKUP($A349,GA!$A$1:$D$867,3,0))," ",VLOOKUP($A349,GA!$A$1:$D$867,3,0))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IF(ISNA(VLOOKUP($V350,DD_Info!$A$1:$E$223,3,0)),0,VLOOKUP($V350,DD_Info!$A$1:$E$223,3,0))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IF(ISNA(VLOOKUP($A350,GA!$A$1:$D$867,3,0))," ",VLOOKUP($A350,GA!$A$1:$D$867,3,0))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IF(ISNA(VLOOKUP($V351,DD_Info!$A$1:$E$223,3,0)),0,VLOOKUP($V351,DD_Info!$A$1:$E$223,3,0))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IF(ISNA(VLOOKUP($A351,GA!$A$1:$D$867,3,0))," ",VLOOKUP($A351,GA!$A$1:$D$867,3,0))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IF(ISNA(VLOOKUP($V352,DD_Info!$A$1:$E$223,3,0)),0,VLOOKUP($V352,DD_Info!$A$1:$E$223,3,0))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0</v>
      </c>
      <c r="H352" s="311">
        <f>Councils!H355</f>
        <v>0</v>
      </c>
      <c r="I352" s="311">
        <f>Councils!I355</f>
        <v>0</v>
      </c>
      <c r="J352" s="311">
        <f>Councils!J355</f>
        <v>12</v>
      </c>
      <c r="K352" s="311">
        <f>Councils!K355</f>
        <v>0</v>
      </c>
      <c r="L352" s="311">
        <f>Councils!L355</f>
        <v>12</v>
      </c>
      <c r="M352" s="312">
        <f>Councils!M355</f>
        <v>80</v>
      </c>
      <c r="N352" s="311">
        <f>Councils!O355</f>
        <v>0</v>
      </c>
      <c r="O352" s="311">
        <f>Councils!P355</f>
        <v>0</v>
      </c>
      <c r="P352" s="311">
        <f>Councils!Q355</f>
        <v>2</v>
      </c>
      <c r="Q352" s="311">
        <f>Councils!R355</f>
        <v>-2</v>
      </c>
      <c r="R352" s="311">
        <f>Councils!S355</f>
        <v>2</v>
      </c>
      <c r="S352" s="311">
        <f>Councils!T355</f>
        <v>3</v>
      </c>
      <c r="T352" s="311">
        <f>Councils!U355</f>
        <v>-1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IF(ISNA(VLOOKUP($A352,GA!$A$1:$D$867,3,0))," ",VLOOKUP($A352,GA!$A$1:$D$867,3,0))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IF(ISNA(VLOOKUP($V353,DD_Info!$A$1:$E$223,3,0)),0,VLOOKUP($V353,DD_Info!$A$1:$E$223,3,0))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IF(ISNA(VLOOKUP($A353,GA!$A$1:$D$867,3,0))," ",VLOOKUP($A353,GA!$A$1:$D$867,3,0))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Unassigned</v>
      </c>
      <c r="C354" s="311" t="str">
        <f>Councils!D357</f>
        <v>Dallas Fort Worth Met</v>
      </c>
      <c r="D354" s="311" t="str">
        <f>IF(ISNA(VLOOKUP($V354,DD_Info!$A$1:$E$223,3,0)),0,VLOOKUP($V354,DD_Info!$A$1:$E$223,3,0))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IF(ISNA(VLOOKUP($A354,GA!$A$1:$D$867,3,0))," ",VLOOKUP($A354,GA!$A$1:$D$867,3,0))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IF(ISNA(VLOOKUP($V355,DD_Info!$A$1:$E$223,3,0)),0,VLOOKUP($V355,DD_Info!$A$1:$E$223,3,0))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IF(ISNA(VLOOKUP($A355,GA!$A$1:$D$867,3,0))," ",VLOOKUP($A355,GA!$A$1:$D$867,3,0))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IF(ISNA(VLOOKUP($V356,DD_Info!$A$1:$E$223,3,0)),0,VLOOKUP($V356,DD_Info!$A$1:$E$223,3,0))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12</v>
      </c>
      <c r="K356" s="311">
        <f>Councils!K359</f>
        <v>0</v>
      </c>
      <c r="L356" s="311">
        <f>Councils!L359</f>
        <v>12</v>
      </c>
      <c r="M356" s="312">
        <f>Councils!M359</f>
        <v>109.09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1</v>
      </c>
      <c r="S356" s="311">
        <f>Councils!T359</f>
        <v>1</v>
      </c>
      <c r="T356" s="311">
        <f>Councils!U359</f>
        <v>0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IF(ISNA(VLOOKUP($A356,GA!$A$1:$D$867,3,0))," ",VLOOKUP($A356,GA!$A$1:$D$867,3,0))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IF(ISNA(VLOOKUP($V357,DD_Info!$A$1:$E$223,3,0)),0,VLOOKUP($V357,DD_Info!$A$1:$E$223,3,0))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1</v>
      </c>
      <c r="K357" s="311">
        <f>Councils!K360</f>
        <v>0</v>
      </c>
      <c r="L357" s="311">
        <f>Councils!L360</f>
        <v>1</v>
      </c>
      <c r="M357" s="312">
        <f>Councils!M360</f>
        <v>20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1</v>
      </c>
      <c r="S357" s="311">
        <f>Councils!T360</f>
        <v>0</v>
      </c>
      <c r="T357" s="311">
        <f>Councils!U360</f>
        <v>1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IF(ISNA(VLOOKUP($A357,GA!$A$1:$D$867,3,0))," ",VLOOKUP($A357,GA!$A$1:$D$867,3,0))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IF(ISNA(VLOOKUP($V358,DD_Info!$A$1:$E$223,3,0)),0,VLOOKUP($V358,DD_Info!$A$1:$E$223,3,0))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IF(ISNA(VLOOKUP($A358,GA!$A$1:$D$867,3,0))," ",VLOOKUP($A358,GA!$A$1:$D$867,3,0))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IF(ISNA(VLOOKUP($V359,DD_Info!$A$1:$E$223,3,0)),0,VLOOKUP($V359,DD_Info!$A$1:$E$223,3,0))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1</v>
      </c>
      <c r="T359" s="311">
        <f>Councils!U362</f>
        <v>0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IF(ISNA(VLOOKUP($A359,GA!$A$1:$D$867,3,0))," ",VLOOKUP($A359,GA!$A$1:$D$867,3,0))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IF(ISNA(VLOOKUP($V360,DD_Info!$A$1:$E$223,3,0)),0,VLOOKUP($V360,DD_Info!$A$1:$E$223,3,0))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IF(ISNA(VLOOKUP($A360,GA!$A$1:$D$867,3,0))," ",VLOOKUP($A360,GA!$A$1:$D$867,3,0))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IF(ISNA(VLOOKUP($V361,DD_Info!$A$1:$E$223,3,0)),0,VLOOKUP($V361,DD_Info!$A$1:$E$223,3,0))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4</v>
      </c>
      <c r="K361" s="311">
        <f>Councils!K364</f>
        <v>0</v>
      </c>
      <c r="L361" s="311">
        <f>Councils!L364</f>
        <v>4</v>
      </c>
      <c r="M361" s="312">
        <f>Councils!M364</f>
        <v>80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1</v>
      </c>
      <c r="T361" s="311">
        <f>Councils!U364</f>
        <v>-1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IF(ISNA(VLOOKUP($A361,GA!$A$1:$D$867,3,0))," ",VLOOKUP($A361,GA!$A$1:$D$867,3,0))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IF(ISNA(VLOOKUP($V362,DD_Info!$A$1:$E$223,3,0)),0,VLOOKUP($V362,DD_Info!$A$1:$E$223,3,0))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1</v>
      </c>
      <c r="T362" s="311">
        <f>Councils!U365</f>
        <v>-1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IF(ISNA(VLOOKUP($A362,GA!$A$1:$D$867,3,0))," ",VLOOKUP($A362,GA!$A$1:$D$867,3,0))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IF(ISNA(VLOOKUP($V363,DD_Info!$A$1:$E$223,3,0)),0,VLOOKUP($V363,DD_Info!$A$1:$E$223,3,0))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2</v>
      </c>
      <c r="K363" s="311">
        <f>Councils!K366</f>
        <v>0</v>
      </c>
      <c r="L363" s="311">
        <f>Councils!L366</f>
        <v>2</v>
      </c>
      <c r="M363" s="312">
        <f>Councils!M366</f>
        <v>40</v>
      </c>
      <c r="N363" s="311">
        <f>Councils!O366</f>
        <v>0</v>
      </c>
      <c r="O363" s="311">
        <f>Councils!P366</f>
        <v>1</v>
      </c>
      <c r="P363" s="311">
        <f>Councils!Q366</f>
        <v>0</v>
      </c>
      <c r="Q363" s="311">
        <f>Councils!R366</f>
        <v>1</v>
      </c>
      <c r="R363" s="311">
        <f>Councils!S366</f>
        <v>1</v>
      </c>
      <c r="S363" s="311">
        <f>Councils!T366</f>
        <v>1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IF(ISNA(VLOOKUP($A363,GA!$A$1:$D$867,3,0))," ",VLOOKUP($A363,GA!$A$1:$D$867,3,0))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IF(ISNA(VLOOKUP($V364,DD_Info!$A$1:$E$223,3,0)),0,VLOOKUP($V364,DD_Info!$A$1:$E$223,3,0))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0</v>
      </c>
      <c r="H364" s="311">
        <f>Councils!H367</f>
        <v>0</v>
      </c>
      <c r="I364" s="311">
        <f>Councils!I367</f>
        <v>0</v>
      </c>
      <c r="J364" s="311">
        <f>Councils!J367</f>
        <v>13</v>
      </c>
      <c r="K364" s="311">
        <f>Councils!K367</f>
        <v>0</v>
      </c>
      <c r="L364" s="311">
        <f>Councils!L367</f>
        <v>13</v>
      </c>
      <c r="M364" s="312">
        <f>Councils!M367</f>
        <v>86.67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3</v>
      </c>
      <c r="T364" s="311">
        <f>Councils!U367</f>
        <v>-3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IF(ISNA(VLOOKUP($A364,GA!$A$1:$D$867,3,0))," ",VLOOKUP($A364,GA!$A$1:$D$867,3,0))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IF(ISNA(VLOOKUP($V365,DD_Info!$A$1:$E$223,3,0)),0,VLOOKUP($V365,DD_Info!$A$1:$E$223,3,0))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0</v>
      </c>
      <c r="H365" s="311">
        <f>Councils!H368</f>
        <v>0</v>
      </c>
      <c r="I365" s="311">
        <f>Councils!I368</f>
        <v>0</v>
      </c>
      <c r="J365" s="311">
        <f>Councils!J368</f>
        <v>16</v>
      </c>
      <c r="K365" s="311">
        <f>Councils!K368</f>
        <v>0</v>
      </c>
      <c r="L365" s="311">
        <f>Councils!L368</f>
        <v>16</v>
      </c>
      <c r="M365" s="312">
        <f>Councils!M368</f>
        <v>106.67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1</v>
      </c>
      <c r="S365" s="311">
        <f>Councils!T368</f>
        <v>1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IF(ISNA(VLOOKUP($A365,GA!$A$1:$D$867,3,0))," ",VLOOKUP($A365,GA!$A$1:$D$867,3,0))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IF(ISNA(VLOOKUP($V366,DD_Info!$A$1:$E$223,3,0)),0,VLOOKUP($V366,DD_Info!$A$1:$E$223,3,0))</f>
        <v>Tyler</v>
      </c>
      <c r="E366" s="311">
        <f>Councils!E369</f>
        <v>73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2</v>
      </c>
      <c r="K366" s="311">
        <f>Councils!K369</f>
        <v>0</v>
      </c>
      <c r="L366" s="311">
        <f>Councils!L369</f>
        <v>2</v>
      </c>
      <c r="M366" s="312">
        <f>Councils!M369</f>
        <v>40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IF(ISNA(VLOOKUP($A366,GA!$A$1:$D$867,3,0))," ",VLOOKUP($A366,GA!$A$1:$D$867,3,0))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IF(ISNA(VLOOKUP($V367,DD_Info!$A$1:$E$223,3,0)),0,VLOOKUP($V367,DD_Info!$A$1:$E$223,3,0))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4</v>
      </c>
      <c r="K367" s="311">
        <f>Councils!K370</f>
        <v>0</v>
      </c>
      <c r="L367" s="311">
        <f>Councils!L370</f>
        <v>4</v>
      </c>
      <c r="M367" s="312">
        <f>Councils!M370</f>
        <v>80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IF(ISNA(VLOOKUP($A367,GA!$A$1:$D$867,3,0))," ",VLOOKUP($A367,GA!$A$1:$D$867,3,0))</f>
        <v>Dougherty</v>
      </c>
      <c r="Y367" s="344" t="str">
        <f>IF(ISNA(VLOOKUP($A367,Dormant_Councils!$A$1:$E$811,5,0)),"No",VLOOKUP($A367,Dormant_Councils!$A$1:$E$811,5,0))</f>
        <v>No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IF(ISNA(VLOOKUP($V368,DD_Info!$A$1:$E$223,3,0)),0,VLOOKUP($V368,DD_Info!$A$1:$E$223,3,0))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1</v>
      </c>
      <c r="T368" s="311">
        <f>Councils!U371</f>
        <v>-1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IF(ISNA(VLOOKUP($A368,GA!$A$1:$D$867,3,0))," ",VLOOKUP($A368,GA!$A$1:$D$867,3,0))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IF(ISNA(VLOOKUP($V369,DD_Info!$A$1:$E$223,3,0)),0,VLOOKUP($V369,DD_Info!$A$1:$E$223,3,0))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IF(ISNA(VLOOKUP($A369,GA!$A$1:$D$867,3,0))," ",VLOOKUP($A369,GA!$A$1:$D$867,3,0))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IF(ISNA(VLOOKUP($V370,DD_Info!$A$1:$E$223,3,0)),0,VLOOKUP($V370,DD_Info!$A$1:$E$223,3,0))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IF(ISNA(VLOOKUP($A370,GA!$A$1:$D$867,3,0))," ",VLOOKUP($A370,GA!$A$1:$D$867,3,0))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IF(ISNA(VLOOKUP($V371,DD_Info!$A$1:$E$223,3,0)),0,VLOOKUP($V371,DD_Info!$A$1:$E$223,3,0))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1</v>
      </c>
      <c r="H371" s="311">
        <f>Councils!H374</f>
        <v>0</v>
      </c>
      <c r="I371" s="311">
        <f>Councils!I374</f>
        <v>1</v>
      </c>
      <c r="J371" s="311">
        <f>Councils!J374</f>
        <v>7</v>
      </c>
      <c r="K371" s="311">
        <f>Councils!K374</f>
        <v>0</v>
      </c>
      <c r="L371" s="311">
        <f>Councils!L374</f>
        <v>7</v>
      </c>
      <c r="M371" s="312">
        <f>Councils!M374</f>
        <v>46.67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IF(ISNA(VLOOKUP($A371,GA!$A$1:$D$867,3,0))," ",VLOOKUP($A371,GA!$A$1:$D$867,3,0))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IF(ISNA(VLOOKUP($V372,DD_Info!$A$1:$E$223,3,0)),0,VLOOKUP($V372,DD_Info!$A$1:$E$223,3,0))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1</v>
      </c>
      <c r="K372" s="311">
        <f>Councils!K375</f>
        <v>0</v>
      </c>
      <c r="L372" s="311">
        <f>Councils!L375</f>
        <v>1</v>
      </c>
      <c r="M372" s="312">
        <f>Councils!M375</f>
        <v>20</v>
      </c>
      <c r="N372" s="311">
        <f>Councils!O375</f>
        <v>0</v>
      </c>
      <c r="O372" s="311">
        <f>Councils!P375</f>
        <v>0</v>
      </c>
      <c r="P372" s="311">
        <f>Councils!Q375</f>
        <v>1</v>
      </c>
      <c r="Q372" s="311">
        <f>Councils!R375</f>
        <v>-1</v>
      </c>
      <c r="R372" s="311">
        <f>Councils!S375</f>
        <v>0</v>
      </c>
      <c r="S372" s="311">
        <f>Councils!T375</f>
        <v>2</v>
      </c>
      <c r="T372" s="311">
        <f>Councils!U375</f>
        <v>-2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IF(ISNA(VLOOKUP($A372,GA!$A$1:$D$867,3,0))," ",VLOOKUP($A372,GA!$A$1:$D$867,3,0))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IF(ISNA(VLOOKUP($V373,DD_Info!$A$1:$E$223,3,0)),0,VLOOKUP($V373,DD_Info!$A$1:$E$223,3,0))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IF(ISNA(VLOOKUP($A373,GA!$A$1:$D$867,3,0))," ",VLOOKUP($A373,GA!$A$1:$D$867,3,0))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IF(ISNA(VLOOKUP($V374,DD_Info!$A$1:$E$223,3,0)),0,VLOOKUP($V374,DD_Info!$A$1:$E$223,3,0))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2</v>
      </c>
      <c r="T374" s="311">
        <f>Councils!U377</f>
        <v>-2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IF(ISNA(VLOOKUP($A374,GA!$A$1:$D$867,3,0))," ",VLOOKUP($A374,GA!$A$1:$D$867,3,0))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IF(ISNA(VLOOKUP($V375,DD_Info!$A$1:$E$223,3,0)),0,VLOOKUP($V375,DD_Info!$A$1:$E$223,3,0))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1</v>
      </c>
      <c r="H375" s="311">
        <f>Councils!H378</f>
        <v>0</v>
      </c>
      <c r="I375" s="311">
        <f>Councils!I378</f>
        <v>1</v>
      </c>
      <c r="J375" s="311">
        <f>Councils!J378</f>
        <v>2</v>
      </c>
      <c r="K375" s="311">
        <f>Councils!K378</f>
        <v>0</v>
      </c>
      <c r="L375" s="311">
        <f>Councils!L378</f>
        <v>2</v>
      </c>
      <c r="M375" s="312">
        <f>Councils!M378</f>
        <v>22.22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IF(ISNA(VLOOKUP($A375,GA!$A$1:$D$867,3,0))," ",VLOOKUP($A375,GA!$A$1:$D$867,3,0))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IF(ISNA(VLOOKUP($V376,DD_Info!$A$1:$E$223,3,0)),0,VLOOKUP($V376,DD_Info!$A$1:$E$223,3,0))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14</v>
      </c>
      <c r="K376" s="311">
        <f>Councils!K379</f>
        <v>0</v>
      </c>
      <c r="L376" s="311">
        <f>Councils!L379</f>
        <v>14</v>
      </c>
      <c r="M376" s="312">
        <f>Councils!M379</f>
        <v>280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2</v>
      </c>
      <c r="S376" s="311">
        <f>Councils!T379</f>
        <v>1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IF(ISNA(VLOOKUP($A376,GA!$A$1:$D$867,3,0))," ",VLOOKUP($A376,GA!$A$1:$D$867,3,0))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IF(ISNA(VLOOKUP($V377,DD_Info!$A$1:$E$223,3,0)),0,VLOOKUP($V377,DD_Info!$A$1:$E$223,3,0))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6</v>
      </c>
      <c r="K377" s="311">
        <f>Councils!K380</f>
        <v>0</v>
      </c>
      <c r="L377" s="311">
        <f>Councils!L380</f>
        <v>6</v>
      </c>
      <c r="M377" s="312">
        <f>Councils!M380</f>
        <v>85.71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IF(ISNA(VLOOKUP($A377,GA!$A$1:$D$867,3,0))," ",VLOOKUP($A377,GA!$A$1:$D$867,3,0))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IF(ISNA(VLOOKUP($V378,DD_Info!$A$1:$E$223,3,0)),0,VLOOKUP($V378,DD_Info!$A$1:$E$223,3,0))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1</v>
      </c>
      <c r="H378" s="311">
        <f>Councils!H381</f>
        <v>0</v>
      </c>
      <c r="I378" s="311">
        <f>Councils!I381</f>
        <v>1</v>
      </c>
      <c r="J378" s="311">
        <f>Councils!J381</f>
        <v>6</v>
      </c>
      <c r="K378" s="311">
        <f>Councils!K381</f>
        <v>0</v>
      </c>
      <c r="L378" s="311">
        <f>Councils!L381</f>
        <v>6</v>
      </c>
      <c r="M378" s="312">
        <f>Councils!M381</f>
        <v>120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IF(ISNA(VLOOKUP($A378,GA!$A$1:$D$867,3,0))," ",VLOOKUP($A378,GA!$A$1:$D$867,3,0))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IF(ISNA(VLOOKUP($V379,DD_Info!$A$1:$E$223,3,0)),0,VLOOKUP($V379,DD_Info!$A$1:$E$223,3,0))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IF(ISNA(VLOOKUP($A379,GA!$A$1:$D$867,3,0))," ",VLOOKUP($A379,GA!$A$1:$D$867,3,0))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IF(ISNA(VLOOKUP($V380,DD_Info!$A$1:$E$223,3,0)),0,VLOOKUP($V380,DD_Info!$A$1:$E$223,3,0))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0</v>
      </c>
      <c r="H380" s="311">
        <f>Councils!H383</f>
        <v>0</v>
      </c>
      <c r="I380" s="311">
        <f>Councils!I383</f>
        <v>0</v>
      </c>
      <c r="J380" s="311">
        <f>Councils!J383</f>
        <v>9</v>
      </c>
      <c r="K380" s="311">
        <f>Councils!K383</f>
        <v>0</v>
      </c>
      <c r="L380" s="311">
        <f>Councils!L383</f>
        <v>9</v>
      </c>
      <c r="M380" s="312">
        <f>Councils!M383</f>
        <v>100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1</v>
      </c>
      <c r="S380" s="311">
        <f>Councils!T383</f>
        <v>3</v>
      </c>
      <c r="T380" s="311">
        <f>Councils!U383</f>
        <v>-2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IF(ISNA(VLOOKUP($A380,GA!$A$1:$D$867,3,0))," ",VLOOKUP($A380,GA!$A$1:$D$867,3,0))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IF(ISNA(VLOOKUP($V381,DD_Info!$A$1:$E$223,3,0)),0,VLOOKUP($V381,DD_Info!$A$1:$E$223,3,0))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0</v>
      </c>
      <c r="H381" s="311">
        <f>Councils!H384</f>
        <v>0</v>
      </c>
      <c r="I381" s="311">
        <f>Councils!I384</f>
        <v>0</v>
      </c>
      <c r="J381" s="311">
        <f>Councils!J384</f>
        <v>6</v>
      </c>
      <c r="K381" s="311">
        <f>Councils!K384</f>
        <v>0</v>
      </c>
      <c r="L381" s="311">
        <f>Councils!L384</f>
        <v>6</v>
      </c>
      <c r="M381" s="312">
        <f>Councils!M384</f>
        <v>54.55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2</v>
      </c>
      <c r="S381" s="311">
        <f>Councils!T384</f>
        <v>1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IF(ISNA(VLOOKUP($A381,GA!$A$1:$D$867,3,0))," ",VLOOKUP($A381,GA!$A$1:$D$867,3,0))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IF(ISNA(VLOOKUP($V382,DD_Info!$A$1:$E$223,3,0)),0,VLOOKUP($V382,DD_Info!$A$1:$E$223,3,0))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1</v>
      </c>
      <c r="H382" s="311">
        <f>Councils!H385</f>
        <v>0</v>
      </c>
      <c r="I382" s="311">
        <f>Councils!I385</f>
        <v>1</v>
      </c>
      <c r="J382" s="311">
        <f>Councils!J385</f>
        <v>9</v>
      </c>
      <c r="K382" s="311">
        <f>Councils!K385</f>
        <v>0</v>
      </c>
      <c r="L382" s="311">
        <f>Councils!L385</f>
        <v>9</v>
      </c>
      <c r="M382" s="312">
        <f>Councils!M385</f>
        <v>75</v>
      </c>
      <c r="N382" s="311">
        <f>Councils!O385</f>
        <v>0</v>
      </c>
      <c r="O382" s="311">
        <f>Councils!P385</f>
        <v>1</v>
      </c>
      <c r="P382" s="311">
        <f>Councils!Q385</f>
        <v>0</v>
      </c>
      <c r="Q382" s="311">
        <f>Councils!R385</f>
        <v>1</v>
      </c>
      <c r="R382" s="311">
        <f>Councils!S385</f>
        <v>2</v>
      </c>
      <c r="S382" s="311">
        <f>Councils!T385</f>
        <v>2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IF(ISNA(VLOOKUP($A382,GA!$A$1:$D$867,3,0))," ",VLOOKUP($A382,GA!$A$1:$D$867,3,0))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IF(ISNA(VLOOKUP($V383,DD_Info!$A$1:$E$223,3,0)),0,VLOOKUP($V383,DD_Info!$A$1:$E$223,3,0))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1</v>
      </c>
      <c r="H383" s="311">
        <f>Councils!H386</f>
        <v>0</v>
      </c>
      <c r="I383" s="311">
        <f>Councils!I386</f>
        <v>1</v>
      </c>
      <c r="J383" s="311">
        <f>Councils!J386</f>
        <v>1</v>
      </c>
      <c r="K383" s="311">
        <f>Councils!K386</f>
        <v>0</v>
      </c>
      <c r="L383" s="311">
        <f>Councils!L386</f>
        <v>1</v>
      </c>
      <c r="M383" s="312">
        <f>Councils!M386</f>
        <v>20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IF(ISNA(VLOOKUP($A383,GA!$A$1:$D$867,3,0))," ",VLOOKUP($A383,GA!$A$1:$D$867,3,0))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IF(ISNA(VLOOKUP($V384,DD_Info!$A$1:$E$223,3,0)),0,VLOOKUP($V384,DD_Info!$A$1:$E$223,3,0))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IF(ISNA(VLOOKUP($A384,GA!$A$1:$D$867,3,0))," ",VLOOKUP($A384,GA!$A$1:$D$867,3,0))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IF(ISNA(VLOOKUP($V385,DD_Info!$A$1:$E$223,3,0)),0,VLOOKUP($V385,DD_Info!$A$1:$E$223,3,0))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3</v>
      </c>
      <c r="H385" s="311">
        <f>Councils!H388</f>
        <v>0</v>
      </c>
      <c r="I385" s="311">
        <f>Councils!I388</f>
        <v>3</v>
      </c>
      <c r="J385" s="311">
        <f>Councils!J388</f>
        <v>13</v>
      </c>
      <c r="K385" s="311">
        <f>Councils!K388</f>
        <v>0</v>
      </c>
      <c r="L385" s="311">
        <f>Councils!L388</f>
        <v>13</v>
      </c>
      <c r="M385" s="312">
        <f>Councils!M388</f>
        <v>108.33</v>
      </c>
      <c r="N385" s="311">
        <f>Councils!O388</f>
        <v>0</v>
      </c>
      <c r="O385" s="311">
        <f>Councils!P388</f>
        <v>0</v>
      </c>
      <c r="P385" s="311">
        <f>Councils!Q388</f>
        <v>0</v>
      </c>
      <c r="Q385" s="311">
        <f>Councils!R388</f>
        <v>0</v>
      </c>
      <c r="R385" s="311">
        <f>Councils!S388</f>
        <v>3</v>
      </c>
      <c r="S385" s="311">
        <f>Councils!T388</f>
        <v>4</v>
      </c>
      <c r="T385" s="311">
        <f>Councils!U388</f>
        <v>-1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IF(ISNA(VLOOKUP($A385,GA!$A$1:$D$867,3,0))," ",VLOOKUP($A385,GA!$A$1:$D$867,3,0))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IF(ISNA(VLOOKUP($V386,DD_Info!$A$1:$E$223,3,0)),0,VLOOKUP($V386,DD_Info!$A$1:$E$223,3,0))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IF(ISNA(VLOOKUP($A386,GA!$A$1:$D$867,3,0))," ",VLOOKUP($A386,GA!$A$1:$D$867,3,0))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IF(ISNA(VLOOKUP($V387,DD_Info!$A$1:$E$223,3,0)),0,VLOOKUP($V387,DD_Info!$A$1:$E$223,3,0))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IF(ISNA(VLOOKUP($A387,GA!$A$1:$D$867,3,0))," ",VLOOKUP($A387,GA!$A$1:$D$867,3,0))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IF(ISNA(VLOOKUP($V388,DD_Info!$A$1:$E$223,3,0)),0,VLOOKUP($V388,DD_Info!$A$1:$E$223,3,0))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4</v>
      </c>
      <c r="K388" s="311">
        <f>Councils!K391</f>
        <v>0</v>
      </c>
      <c r="L388" s="311">
        <f>Councils!L391</f>
        <v>4</v>
      </c>
      <c r="M388" s="312">
        <f>Councils!M391</f>
        <v>26.67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IF(ISNA(VLOOKUP($A388,GA!$A$1:$D$867,3,0))," ",VLOOKUP($A388,GA!$A$1:$D$867,3,0))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IF(ISNA(VLOOKUP($V389,DD_Info!$A$1:$E$223,3,0)),0,VLOOKUP($V389,DD_Info!$A$1:$E$223,3,0))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8</v>
      </c>
      <c r="K389" s="311">
        <f>Councils!K392</f>
        <v>0</v>
      </c>
      <c r="L389" s="311">
        <f>Councils!L392</f>
        <v>8</v>
      </c>
      <c r="M389" s="312">
        <f>Councils!M392</f>
        <v>114.29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1</v>
      </c>
      <c r="S389" s="311">
        <f>Councils!T392</f>
        <v>0</v>
      </c>
      <c r="T389" s="311">
        <f>Councils!U392</f>
        <v>1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IF(ISNA(VLOOKUP($A389,GA!$A$1:$D$867,3,0))," ",VLOOKUP($A389,GA!$A$1:$D$867,3,0))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IF(ISNA(VLOOKUP($V390,DD_Info!$A$1:$E$223,3,0)),0,VLOOKUP($V390,DD_Info!$A$1:$E$223,3,0))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1</v>
      </c>
      <c r="T390" s="311">
        <f>Councils!U393</f>
        <v>-1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IF(ISNA(VLOOKUP($A390,GA!$A$1:$D$867,3,0))," ",VLOOKUP($A390,GA!$A$1:$D$867,3,0))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IF(ISNA(VLOOKUP($V391,DD_Info!$A$1:$E$223,3,0)),0,VLOOKUP($V391,DD_Info!$A$1:$E$223,3,0))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IF(ISNA(VLOOKUP($A391,GA!$A$1:$D$867,3,0))," ",VLOOKUP($A391,GA!$A$1:$D$867,3,0))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IF(ISNA(VLOOKUP($V392,DD_Info!$A$1:$E$223,3,0)),0,VLOOKUP($V392,DD_Info!$A$1:$E$223,3,0))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0</v>
      </c>
      <c r="H392" s="311">
        <f>Councils!H395</f>
        <v>0</v>
      </c>
      <c r="I392" s="311">
        <f>Councils!I395</f>
        <v>0</v>
      </c>
      <c r="J392" s="311">
        <f>Councils!J395</f>
        <v>4</v>
      </c>
      <c r="K392" s="311">
        <f>Councils!K395</f>
        <v>0</v>
      </c>
      <c r="L392" s="311">
        <f>Councils!L395</f>
        <v>4</v>
      </c>
      <c r="M392" s="312">
        <f>Councils!M395</f>
        <v>80</v>
      </c>
      <c r="N392" s="311">
        <f>Councils!O395</f>
        <v>0</v>
      </c>
      <c r="O392" s="311">
        <f>Councils!P395</f>
        <v>0</v>
      </c>
      <c r="P392" s="311">
        <f>Councils!Q395</f>
        <v>0</v>
      </c>
      <c r="Q392" s="311">
        <f>Councils!R395</f>
        <v>0</v>
      </c>
      <c r="R392" s="311">
        <f>Councils!S395</f>
        <v>2</v>
      </c>
      <c r="S392" s="311">
        <f>Councils!T395</f>
        <v>3</v>
      </c>
      <c r="T392" s="311">
        <f>Councils!U395</f>
        <v>-1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IF(ISNA(VLOOKUP($A392,GA!$A$1:$D$867,3,0))," ",VLOOKUP($A392,GA!$A$1:$D$867,3,0))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IF(ISNA(VLOOKUP($V393,DD_Info!$A$1:$E$223,3,0)),0,VLOOKUP($V393,DD_Info!$A$1:$E$223,3,0))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IF(ISNA(VLOOKUP($A393,GA!$A$1:$D$867,3,0))," ",VLOOKUP($A393,GA!$A$1:$D$867,3,0))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IF(ISNA(VLOOKUP($V394,DD_Info!$A$1:$E$223,3,0)),0,VLOOKUP($V394,DD_Info!$A$1:$E$223,3,0))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IF(ISNA(VLOOKUP($A394,GA!$A$1:$D$867,3,0))," ",VLOOKUP($A394,GA!$A$1:$D$867,3,0))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IF(ISNA(VLOOKUP($V395,DD_Info!$A$1:$E$223,3,0)),0,VLOOKUP($V395,DD_Info!$A$1:$E$223,3,0))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4</v>
      </c>
      <c r="K395" s="311">
        <f>Councils!K398</f>
        <v>0</v>
      </c>
      <c r="L395" s="311">
        <f>Councils!L398</f>
        <v>4</v>
      </c>
      <c r="M395" s="312">
        <f>Councils!M398</f>
        <v>80</v>
      </c>
      <c r="N395" s="311">
        <f>Councils!O398</f>
        <v>0</v>
      </c>
      <c r="O395" s="311">
        <f>Councils!P398</f>
        <v>1</v>
      </c>
      <c r="P395" s="311">
        <f>Councils!Q398</f>
        <v>0</v>
      </c>
      <c r="Q395" s="311">
        <f>Councils!R398</f>
        <v>1</v>
      </c>
      <c r="R395" s="311">
        <f>Councils!S398</f>
        <v>1</v>
      </c>
      <c r="S395" s="311">
        <f>Councils!T398</f>
        <v>0</v>
      </c>
      <c r="T395" s="311">
        <f>Councils!U398</f>
        <v>1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IF(ISNA(VLOOKUP($A395,GA!$A$1:$D$867,3,0))," ",VLOOKUP($A395,GA!$A$1:$D$867,3,0))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IF(ISNA(VLOOKUP($V396,DD_Info!$A$1:$E$223,3,0)),0,VLOOKUP($V396,DD_Info!$A$1:$E$223,3,0))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IF(ISNA(VLOOKUP($A396,GA!$A$1:$D$867,3,0))," ",VLOOKUP($A396,GA!$A$1:$D$867,3,0))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IF(ISNA(VLOOKUP($V397,DD_Info!$A$1:$E$223,3,0)),0,VLOOKUP($V397,DD_Info!$A$1:$E$223,3,0))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IF(ISNA(VLOOKUP($A397,GA!$A$1:$D$867,3,0))," ",VLOOKUP($A397,GA!$A$1:$D$867,3,0))</f>
        <v>Dougherty</v>
      </c>
      <c r="Y397" s="344" t="str">
        <f>IF(ISNA(VLOOKUP($A397,Dormant_Councils!$A$1:$E$811,5,0)),"No",VLOOKUP($A397,Dormant_Councils!$A$1:$E$811,5,0))</f>
        <v>No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IF(ISNA(VLOOKUP($V398,DD_Info!$A$1:$E$223,3,0)),0,VLOOKUP($V398,DD_Info!$A$1:$E$223,3,0))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10</v>
      </c>
      <c r="H398" s="311">
        <f>Councils!H401</f>
        <v>0</v>
      </c>
      <c r="I398" s="311">
        <f>Councils!I401</f>
        <v>10</v>
      </c>
      <c r="J398" s="311">
        <f>Councils!J401</f>
        <v>21</v>
      </c>
      <c r="K398" s="311">
        <f>Councils!K401</f>
        <v>0</v>
      </c>
      <c r="L398" s="311">
        <f>Councils!L401</f>
        <v>21</v>
      </c>
      <c r="M398" s="312">
        <f>Councils!M401</f>
        <v>420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1</v>
      </c>
      <c r="T398" s="311">
        <f>Councils!U401</f>
        <v>-1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IF(ISNA(VLOOKUP($A398,GA!$A$1:$D$867,3,0))," ",VLOOKUP($A398,GA!$A$1:$D$867,3,0))</f>
        <v>Carlin</v>
      </c>
      <c r="Y398" s="344" t="str">
        <f>IF(ISNA(VLOOKUP($A398,Dormant_Councils!$A$1:$E$811,5,0)),"No",VLOOKUP($A398,Dormant_Councils!$A$1:$E$811,5,0))</f>
        <v>No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IF(ISNA(VLOOKUP($V399,DD_Info!$A$1:$E$223,3,0)),0,VLOOKUP($V399,DD_Info!$A$1:$E$223,3,0))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IF(ISNA(VLOOKUP($A399,GA!$A$1:$D$867,3,0))," ",VLOOKUP($A399,GA!$A$1:$D$867,3,0))</f>
        <v>Rangel</v>
      </c>
      <c r="Y399" s="344" t="str">
        <f>IF(ISNA(VLOOKUP($A399,Dormant_Councils!$A$1:$E$811,5,0)),"No",VLOOKUP($A399,Dormant_Councils!$A$1:$E$811,5,0))</f>
        <v>Dormant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IF(ISNA(VLOOKUP($V400,DD_Info!$A$1:$E$223,3,0)),0,VLOOKUP($V400,DD_Info!$A$1:$E$223,3,0))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1</v>
      </c>
      <c r="S400" s="311">
        <f>Councils!T403</f>
        <v>2</v>
      </c>
      <c r="T400" s="311">
        <f>Councils!U403</f>
        <v>-1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IF(ISNA(VLOOKUP($A400,GA!$A$1:$D$867,3,0))," ",VLOOKUP($A400,GA!$A$1:$D$867,3,0))</f>
        <v>Stark</v>
      </c>
      <c r="Y400" s="344" t="str">
        <f>IF(ISNA(VLOOKUP($A400,Dormant_Councils!$A$1:$E$811,5,0)),"No",VLOOKUP($A400,Dormant_Councils!$A$1:$E$811,5,0))</f>
        <v>Dormant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IF(ISNA(VLOOKUP($V401,DD_Info!$A$1:$E$223,3,0)),0,VLOOKUP($V401,DD_Info!$A$1:$E$223,3,0))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5</v>
      </c>
      <c r="K401" s="311">
        <f>Councils!K404</f>
        <v>0</v>
      </c>
      <c r="L401" s="311">
        <f>Councils!L404</f>
        <v>5</v>
      </c>
      <c r="M401" s="312">
        <f>Councils!M404</f>
        <v>71.430000000000007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IF(ISNA(VLOOKUP($A401,GA!$A$1:$D$867,3,0))," ",VLOOKUP($A401,GA!$A$1:$D$867,3,0))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IF(ISNA(VLOOKUP($V402,DD_Info!$A$1:$E$223,3,0)),0,VLOOKUP($V402,DD_Info!$A$1:$E$223,3,0))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IF(ISNA(VLOOKUP($A402,GA!$A$1:$D$867,3,0))," ",VLOOKUP($A402,GA!$A$1:$D$867,3,0))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IF(ISNA(VLOOKUP($V403,DD_Info!$A$1:$E$223,3,0)),0,VLOOKUP($V403,DD_Info!$A$1:$E$223,3,0))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15</v>
      </c>
      <c r="K403" s="311">
        <f>Councils!K406</f>
        <v>0</v>
      </c>
      <c r="L403" s="311">
        <f>Councils!L406</f>
        <v>15</v>
      </c>
      <c r="M403" s="312">
        <f>Councils!M406</f>
        <v>300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2</v>
      </c>
      <c r="S403" s="311">
        <f>Councils!T406</f>
        <v>0</v>
      </c>
      <c r="T403" s="311">
        <f>Councils!U406</f>
        <v>2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IF(ISNA(VLOOKUP($A403,GA!$A$1:$D$867,3,0))," ",VLOOKUP($A403,GA!$A$1:$D$867,3,0))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IF(ISNA(VLOOKUP($V404,DD_Info!$A$1:$E$223,3,0)),0,VLOOKUP($V404,DD_Info!$A$1:$E$223,3,0))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1</v>
      </c>
      <c r="P404" s="311">
        <f>Councils!Q407</f>
        <v>0</v>
      </c>
      <c r="Q404" s="311">
        <f>Councils!R407</f>
        <v>1</v>
      </c>
      <c r="R404" s="311">
        <f>Councils!S407</f>
        <v>2</v>
      </c>
      <c r="S404" s="311">
        <f>Councils!T407</f>
        <v>1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IF(ISNA(VLOOKUP($A404,GA!$A$1:$D$867,3,0))," ",VLOOKUP($A404,GA!$A$1:$D$867,3,0))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IF(ISNA(VLOOKUP($V405,DD_Info!$A$1:$E$223,3,0)),0,VLOOKUP($V405,DD_Info!$A$1:$E$223,3,0))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2</v>
      </c>
      <c r="K405" s="311">
        <f>Councils!K408</f>
        <v>0</v>
      </c>
      <c r="L405" s="311">
        <f>Councils!L408</f>
        <v>2</v>
      </c>
      <c r="M405" s="312">
        <f>Councils!M408</f>
        <v>16.670000000000002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2</v>
      </c>
      <c r="S405" s="311">
        <f>Councils!T408</f>
        <v>0</v>
      </c>
      <c r="T405" s="311">
        <f>Councils!U408</f>
        <v>2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IF(ISNA(VLOOKUP($A405,GA!$A$1:$D$867,3,0))," ",VLOOKUP($A405,GA!$A$1:$D$867,3,0))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IF(ISNA(VLOOKUP($V406,DD_Info!$A$1:$E$223,3,0)),0,VLOOKUP($V406,DD_Info!$A$1:$E$223,3,0))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IF(ISNA(VLOOKUP($A406,GA!$A$1:$D$867,3,0))," ",VLOOKUP($A406,GA!$A$1:$D$867,3,0))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IF(ISNA(VLOOKUP($V407,DD_Info!$A$1:$E$223,3,0)),0,VLOOKUP($V407,DD_Info!$A$1:$E$223,3,0))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5</v>
      </c>
      <c r="K407" s="311">
        <f>Councils!K410</f>
        <v>0</v>
      </c>
      <c r="L407" s="311">
        <f>Councils!L410</f>
        <v>5</v>
      </c>
      <c r="M407" s="312">
        <f>Councils!M410</f>
        <v>100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1</v>
      </c>
      <c r="S407" s="311">
        <f>Councils!T410</f>
        <v>0</v>
      </c>
      <c r="T407" s="311">
        <f>Councils!U410</f>
        <v>1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IF(ISNA(VLOOKUP($A407,GA!$A$1:$D$867,3,0))," ",VLOOKUP($A407,GA!$A$1:$D$867,3,0))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IF(ISNA(VLOOKUP($V408,DD_Info!$A$1:$E$223,3,0)),0,VLOOKUP($V408,DD_Info!$A$1:$E$223,3,0))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1</v>
      </c>
      <c r="H408" s="311">
        <f>Councils!H411</f>
        <v>0</v>
      </c>
      <c r="I408" s="311">
        <f>Councils!I411</f>
        <v>1</v>
      </c>
      <c r="J408" s="311">
        <f>Councils!J411</f>
        <v>4</v>
      </c>
      <c r="K408" s="311">
        <f>Councils!K411</f>
        <v>0</v>
      </c>
      <c r="L408" s="311">
        <f>Councils!L411</f>
        <v>4</v>
      </c>
      <c r="M408" s="312">
        <f>Councils!M411</f>
        <v>80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IF(ISNA(VLOOKUP($A408,GA!$A$1:$D$867,3,0))," ",VLOOKUP($A408,GA!$A$1:$D$867,3,0))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IF(ISNA(VLOOKUP($V409,DD_Info!$A$1:$E$223,3,0)),0,VLOOKUP($V409,DD_Info!$A$1:$E$223,3,0))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IF(ISNA(VLOOKUP($A409,GA!$A$1:$D$867,3,0))," ",VLOOKUP($A409,GA!$A$1:$D$867,3,0))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IF(ISNA(VLOOKUP($V410,DD_Info!$A$1:$E$223,3,0)),0,VLOOKUP($V410,DD_Info!$A$1:$E$223,3,0))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IF(ISNA(VLOOKUP($A410,GA!$A$1:$D$867,3,0))," ",VLOOKUP($A410,GA!$A$1:$D$867,3,0))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IF(ISNA(VLOOKUP($V411,DD_Info!$A$1:$E$223,3,0)),0,VLOOKUP($V411,DD_Info!$A$1:$E$223,3,0))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0</v>
      </c>
      <c r="H411" s="311">
        <f>Councils!H414</f>
        <v>0</v>
      </c>
      <c r="I411" s="311">
        <f>Councils!I414</f>
        <v>0</v>
      </c>
      <c r="J411" s="311">
        <f>Councils!J414</f>
        <v>4</v>
      </c>
      <c r="K411" s="311">
        <f>Councils!K414</f>
        <v>0</v>
      </c>
      <c r="L411" s="311">
        <f>Councils!L414</f>
        <v>4</v>
      </c>
      <c r="M411" s="312">
        <f>Councils!M414</f>
        <v>40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IF(ISNA(VLOOKUP($A411,GA!$A$1:$D$867,3,0))," ",VLOOKUP($A411,GA!$A$1:$D$867,3,0))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IF(ISNA(VLOOKUP($V412,DD_Info!$A$1:$E$223,3,0)),0,VLOOKUP($V412,DD_Info!$A$1:$E$223,3,0))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IF(ISNA(VLOOKUP($A412,GA!$A$1:$D$867,3,0))," ",VLOOKUP($A412,GA!$A$1:$D$867,3,0))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IF(ISNA(VLOOKUP($V413,DD_Info!$A$1:$E$223,3,0)),0,VLOOKUP($V413,DD_Info!$A$1:$E$223,3,0))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IF(ISNA(VLOOKUP($A413,GA!$A$1:$D$867,3,0))," ",VLOOKUP($A413,GA!$A$1:$D$867,3,0))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IF(ISNA(VLOOKUP($V414,DD_Info!$A$1:$E$223,3,0)),0,VLOOKUP($V414,DD_Info!$A$1:$E$223,3,0))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0</v>
      </c>
      <c r="H414" s="311">
        <f>Councils!H417</f>
        <v>0</v>
      </c>
      <c r="I414" s="311">
        <f>Councils!I417</f>
        <v>0</v>
      </c>
      <c r="J414" s="311">
        <f>Councils!J417</f>
        <v>9</v>
      </c>
      <c r="K414" s="311">
        <f>Councils!K417</f>
        <v>0</v>
      </c>
      <c r="L414" s="311">
        <f>Councils!L417</f>
        <v>9</v>
      </c>
      <c r="M414" s="312">
        <f>Councils!M417</f>
        <v>81.819999999999993</v>
      </c>
      <c r="N414" s="311">
        <f>Councils!O417</f>
        <v>0</v>
      </c>
      <c r="O414" s="311">
        <f>Councils!P417</f>
        <v>0</v>
      </c>
      <c r="P414" s="311">
        <f>Councils!Q417</f>
        <v>1</v>
      </c>
      <c r="Q414" s="311">
        <f>Councils!R417</f>
        <v>-1</v>
      </c>
      <c r="R414" s="311">
        <f>Councils!S417</f>
        <v>1</v>
      </c>
      <c r="S414" s="311">
        <f>Councils!T417</f>
        <v>1</v>
      </c>
      <c r="T414" s="311">
        <f>Councils!U417</f>
        <v>0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IF(ISNA(VLOOKUP($A414,GA!$A$1:$D$867,3,0))," ",VLOOKUP($A414,GA!$A$1:$D$867,3,0))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IF(ISNA(VLOOKUP($V415,DD_Info!$A$1:$E$223,3,0)),0,VLOOKUP($V415,DD_Info!$A$1:$E$223,3,0))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0</v>
      </c>
      <c r="H415" s="311">
        <f>Councils!H418</f>
        <v>0</v>
      </c>
      <c r="I415" s="311">
        <f>Councils!I418</f>
        <v>0</v>
      </c>
      <c r="J415" s="311">
        <f>Councils!J418</f>
        <v>7</v>
      </c>
      <c r="K415" s="311">
        <f>Councils!K418</f>
        <v>0</v>
      </c>
      <c r="L415" s="311">
        <f>Councils!L418</f>
        <v>7</v>
      </c>
      <c r="M415" s="312">
        <f>Councils!M418</f>
        <v>46.67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IF(ISNA(VLOOKUP($A415,GA!$A$1:$D$867,3,0))," ",VLOOKUP($A415,GA!$A$1:$D$867,3,0))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IF(ISNA(VLOOKUP($V416,DD_Info!$A$1:$E$223,3,0)),0,VLOOKUP($V416,DD_Info!$A$1:$E$223,3,0))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2</v>
      </c>
      <c r="S416" s="311">
        <f>Councils!T419</f>
        <v>1</v>
      </c>
      <c r="T416" s="311">
        <f>Councils!U419</f>
        <v>1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IF(ISNA(VLOOKUP($A416,GA!$A$1:$D$867,3,0))," ",VLOOKUP($A416,GA!$A$1:$D$867,3,0))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IF(ISNA(VLOOKUP($V417,DD_Info!$A$1:$E$223,3,0)),0,VLOOKUP($V417,DD_Info!$A$1:$E$223,3,0))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IF(ISNA(VLOOKUP($A417,GA!$A$1:$D$867,3,0))," ",VLOOKUP($A417,GA!$A$1:$D$867,3,0))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IF(ISNA(VLOOKUP($V418,DD_Info!$A$1:$E$223,3,0)),0,VLOOKUP($V418,DD_Info!$A$1:$E$223,3,0))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0</v>
      </c>
      <c r="H418" s="311">
        <f>Councils!H421</f>
        <v>0</v>
      </c>
      <c r="I418" s="311">
        <f>Councils!I421</f>
        <v>0</v>
      </c>
      <c r="J418" s="311">
        <f>Councils!J421</f>
        <v>8</v>
      </c>
      <c r="K418" s="311">
        <f>Councils!K421</f>
        <v>0</v>
      </c>
      <c r="L418" s="311">
        <f>Councils!L421</f>
        <v>8</v>
      </c>
      <c r="M418" s="312">
        <f>Councils!M421</f>
        <v>160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1</v>
      </c>
      <c r="S418" s="311">
        <f>Councils!T421</f>
        <v>0</v>
      </c>
      <c r="T418" s="311">
        <f>Councils!U421</f>
        <v>1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IF(ISNA(VLOOKUP($A418,GA!$A$1:$D$867,3,0))," ",VLOOKUP($A418,GA!$A$1:$D$867,3,0))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IF(ISNA(VLOOKUP($V419,DD_Info!$A$1:$E$223,3,0)),0,VLOOKUP($V419,DD_Info!$A$1:$E$223,3,0))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2</v>
      </c>
      <c r="K419" s="311">
        <f>Councils!K422</f>
        <v>0</v>
      </c>
      <c r="L419" s="311">
        <f>Councils!L422</f>
        <v>2</v>
      </c>
      <c r="M419" s="312">
        <f>Councils!M422</f>
        <v>33.33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IF(ISNA(VLOOKUP($A419,GA!$A$1:$D$867,3,0))," ",VLOOKUP($A419,GA!$A$1:$D$867,3,0))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IF(ISNA(VLOOKUP($V420,DD_Info!$A$1:$E$223,3,0)),0,VLOOKUP($V420,DD_Info!$A$1:$E$223,3,0))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IF(ISNA(VLOOKUP($A420,GA!$A$1:$D$867,3,0))," ",VLOOKUP($A420,GA!$A$1:$D$867,3,0))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IF(ISNA(VLOOKUP($V421,DD_Info!$A$1:$E$223,3,0)),0,VLOOKUP($V421,DD_Info!$A$1:$E$223,3,0))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1</v>
      </c>
      <c r="P421" s="311">
        <f>Councils!Q424</f>
        <v>0</v>
      </c>
      <c r="Q421" s="311">
        <f>Councils!R424</f>
        <v>1</v>
      </c>
      <c r="R421" s="311">
        <f>Councils!S424</f>
        <v>2</v>
      </c>
      <c r="S421" s="311">
        <f>Councils!T424</f>
        <v>1</v>
      </c>
      <c r="T421" s="311">
        <f>Councils!U424</f>
        <v>1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IF(ISNA(VLOOKUP($A421,GA!$A$1:$D$867,3,0))," ",VLOOKUP($A421,GA!$A$1:$D$867,3,0))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IF(ISNA(VLOOKUP($V422,DD_Info!$A$1:$E$223,3,0)),0,VLOOKUP($V422,DD_Info!$A$1:$E$223,3,0))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3</v>
      </c>
      <c r="K422" s="311">
        <f>Councils!K425</f>
        <v>0</v>
      </c>
      <c r="L422" s="311">
        <f>Councils!L425</f>
        <v>3</v>
      </c>
      <c r="M422" s="312">
        <f>Councils!M425</f>
        <v>20</v>
      </c>
      <c r="N422" s="311">
        <f>Councils!O425</f>
        <v>0</v>
      </c>
      <c r="O422" s="311">
        <f>Councils!P425</f>
        <v>1</v>
      </c>
      <c r="P422" s="311">
        <f>Councils!Q425</f>
        <v>0</v>
      </c>
      <c r="Q422" s="311">
        <f>Councils!R425</f>
        <v>1</v>
      </c>
      <c r="R422" s="311">
        <f>Councils!S425</f>
        <v>2</v>
      </c>
      <c r="S422" s="311">
        <f>Councils!T425</f>
        <v>0</v>
      </c>
      <c r="T422" s="311">
        <f>Councils!U425</f>
        <v>2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IF(ISNA(VLOOKUP($A422,GA!$A$1:$D$867,3,0))," ",VLOOKUP($A422,GA!$A$1:$D$867,3,0))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IF(ISNA(VLOOKUP($V423,DD_Info!$A$1:$E$223,3,0)),0,VLOOKUP($V423,DD_Info!$A$1:$E$223,3,0))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2</v>
      </c>
      <c r="K423" s="311">
        <f>Councils!K426</f>
        <v>0</v>
      </c>
      <c r="L423" s="311">
        <f>Councils!L426</f>
        <v>2</v>
      </c>
      <c r="M423" s="312">
        <f>Councils!M426</f>
        <v>40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1</v>
      </c>
      <c r="T423" s="311">
        <f>Councils!U426</f>
        <v>-1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IF(ISNA(VLOOKUP($A423,GA!$A$1:$D$867,3,0))," ",VLOOKUP($A423,GA!$A$1:$D$867,3,0))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IF(ISNA(VLOOKUP($V424,DD_Info!$A$1:$E$223,3,0)),0,VLOOKUP($V424,DD_Info!$A$1:$E$223,3,0))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1</v>
      </c>
      <c r="H424" s="311">
        <f>Councils!H427</f>
        <v>0</v>
      </c>
      <c r="I424" s="311">
        <f>Councils!I427</f>
        <v>1</v>
      </c>
      <c r="J424" s="311">
        <f>Councils!J427</f>
        <v>2</v>
      </c>
      <c r="K424" s="311">
        <f>Councils!K427</f>
        <v>0</v>
      </c>
      <c r="L424" s="311">
        <f>Councils!L427</f>
        <v>2</v>
      </c>
      <c r="M424" s="312">
        <f>Councils!M427</f>
        <v>20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IF(ISNA(VLOOKUP($A424,GA!$A$1:$D$867,3,0))," ",VLOOKUP($A424,GA!$A$1:$D$867,3,0))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IF(ISNA(VLOOKUP($V425,DD_Info!$A$1:$E$223,3,0)),0,VLOOKUP($V425,DD_Info!$A$1:$E$223,3,0))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2</v>
      </c>
      <c r="H425" s="311">
        <f>Councils!H428</f>
        <v>0</v>
      </c>
      <c r="I425" s="311">
        <f>Councils!I428</f>
        <v>2</v>
      </c>
      <c r="J425" s="311">
        <f>Councils!J428</f>
        <v>11</v>
      </c>
      <c r="K425" s="311">
        <f>Councils!K428</f>
        <v>0</v>
      </c>
      <c r="L425" s="311">
        <f>Councils!L428</f>
        <v>11</v>
      </c>
      <c r="M425" s="312">
        <f>Councils!M428</f>
        <v>73.33</v>
      </c>
      <c r="N425" s="311">
        <f>Councils!O428</f>
        <v>0</v>
      </c>
      <c r="O425" s="311">
        <f>Councils!P428</f>
        <v>0</v>
      </c>
      <c r="P425" s="311">
        <f>Councils!Q428</f>
        <v>1</v>
      </c>
      <c r="Q425" s="311">
        <f>Councils!R428</f>
        <v>-1</v>
      </c>
      <c r="R425" s="311">
        <f>Councils!S428</f>
        <v>1</v>
      </c>
      <c r="S425" s="311">
        <f>Councils!T428</f>
        <v>3</v>
      </c>
      <c r="T425" s="311">
        <f>Councils!U428</f>
        <v>-2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IF(ISNA(VLOOKUP($A425,GA!$A$1:$D$867,3,0))," ",VLOOKUP($A425,GA!$A$1:$D$867,3,0))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IF(ISNA(VLOOKUP($V426,DD_Info!$A$1:$E$223,3,0)),0,VLOOKUP($V426,DD_Info!$A$1:$E$223,3,0))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3</v>
      </c>
      <c r="H426" s="311">
        <f>Councils!H429</f>
        <v>0</v>
      </c>
      <c r="I426" s="311">
        <f>Councils!I429</f>
        <v>3</v>
      </c>
      <c r="J426" s="311">
        <f>Councils!J429</f>
        <v>26</v>
      </c>
      <c r="K426" s="311">
        <f>Councils!K429</f>
        <v>0</v>
      </c>
      <c r="L426" s="311">
        <f>Councils!L429</f>
        <v>26</v>
      </c>
      <c r="M426" s="312">
        <f>Councils!M429</f>
        <v>173.33</v>
      </c>
      <c r="N426" s="311">
        <f>Councils!O429</f>
        <v>0</v>
      </c>
      <c r="O426" s="311">
        <f>Councils!P429</f>
        <v>1</v>
      </c>
      <c r="P426" s="311">
        <f>Councils!Q429</f>
        <v>0</v>
      </c>
      <c r="Q426" s="311">
        <f>Councils!R429</f>
        <v>1</v>
      </c>
      <c r="R426" s="311">
        <f>Councils!S429</f>
        <v>4</v>
      </c>
      <c r="S426" s="311">
        <f>Councils!T429</f>
        <v>4</v>
      </c>
      <c r="T426" s="311">
        <f>Councils!U429</f>
        <v>0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IF(ISNA(VLOOKUP($A426,GA!$A$1:$D$867,3,0))," ",VLOOKUP($A426,GA!$A$1:$D$867,3,0))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IF(ISNA(VLOOKUP($V427,DD_Info!$A$1:$E$223,3,0)),0,VLOOKUP($V427,DD_Info!$A$1:$E$223,3,0))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1</v>
      </c>
      <c r="H427" s="311">
        <f>Councils!H430</f>
        <v>0</v>
      </c>
      <c r="I427" s="311">
        <f>Councils!I430</f>
        <v>1</v>
      </c>
      <c r="J427" s="311">
        <f>Councils!J430</f>
        <v>1</v>
      </c>
      <c r="K427" s="311">
        <f>Councils!K430</f>
        <v>0</v>
      </c>
      <c r="L427" s="311">
        <f>Councils!L430</f>
        <v>1</v>
      </c>
      <c r="M427" s="312">
        <f>Councils!M430</f>
        <v>10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IF(ISNA(VLOOKUP($A427,GA!$A$1:$D$867,3,0))," ",VLOOKUP($A427,GA!$A$1:$D$867,3,0))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IF(ISNA(VLOOKUP($V428,DD_Info!$A$1:$E$223,3,0)),0,VLOOKUP($V428,DD_Info!$A$1:$E$223,3,0))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1</v>
      </c>
      <c r="T428" s="311">
        <f>Councils!U431</f>
        <v>-1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IF(ISNA(VLOOKUP($A428,GA!$A$1:$D$867,3,0))," ",VLOOKUP($A428,GA!$A$1:$D$867,3,0))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IF(ISNA(VLOOKUP($V429,DD_Info!$A$1:$E$223,3,0)),0,VLOOKUP($V429,DD_Info!$A$1:$E$223,3,0))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0</v>
      </c>
      <c r="H429" s="311">
        <f>Councils!H432</f>
        <v>0</v>
      </c>
      <c r="I429" s="311">
        <f>Councils!I432</f>
        <v>0</v>
      </c>
      <c r="J429" s="311">
        <f>Councils!J432</f>
        <v>5</v>
      </c>
      <c r="K429" s="311">
        <f>Councils!K432</f>
        <v>0</v>
      </c>
      <c r="L429" s="311">
        <f>Councils!L432</f>
        <v>5</v>
      </c>
      <c r="M429" s="312">
        <f>Councils!M432</f>
        <v>45.45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1</v>
      </c>
      <c r="S429" s="311">
        <f>Councils!T432</f>
        <v>3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IF(ISNA(VLOOKUP($A429,GA!$A$1:$D$867,3,0))," ",VLOOKUP($A429,GA!$A$1:$D$867,3,0))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IF(ISNA(VLOOKUP($V430,DD_Info!$A$1:$E$223,3,0)),0,VLOOKUP($V430,DD_Info!$A$1:$E$223,3,0))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IF(ISNA(VLOOKUP($A430,GA!$A$1:$D$867,3,0))," ",VLOOKUP($A430,GA!$A$1:$D$867,3,0))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IF(ISNA(VLOOKUP($V431,DD_Info!$A$1:$E$223,3,0)),0,VLOOKUP($V431,DD_Info!$A$1:$E$223,3,0))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IF(ISNA(VLOOKUP($A431,GA!$A$1:$D$867,3,0))," ",VLOOKUP($A431,GA!$A$1:$D$867,3,0))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IF(ISNA(VLOOKUP($V432,DD_Info!$A$1:$E$223,3,0)),0,VLOOKUP($V432,DD_Info!$A$1:$E$223,3,0))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IF(ISNA(VLOOKUP($A432,GA!$A$1:$D$867,3,0))," ",VLOOKUP($A432,GA!$A$1:$D$867,3,0))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IF(ISNA(VLOOKUP($V433,DD_Info!$A$1:$E$223,3,0)),0,VLOOKUP($V433,DD_Info!$A$1:$E$223,3,0))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4</v>
      </c>
      <c r="H433" s="311">
        <f>Councils!H436</f>
        <v>0</v>
      </c>
      <c r="I433" s="311">
        <f>Councils!I436</f>
        <v>4</v>
      </c>
      <c r="J433" s="311">
        <f>Councils!J436</f>
        <v>8</v>
      </c>
      <c r="K433" s="311">
        <f>Councils!K436</f>
        <v>0</v>
      </c>
      <c r="L433" s="311">
        <f>Councils!L436</f>
        <v>8</v>
      </c>
      <c r="M433" s="312">
        <f>Councils!M436</f>
        <v>53.33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1</v>
      </c>
      <c r="S433" s="311">
        <f>Councils!T436</f>
        <v>0</v>
      </c>
      <c r="T433" s="311">
        <f>Councils!U436</f>
        <v>1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IF(ISNA(VLOOKUP($A433,GA!$A$1:$D$867,3,0))," ",VLOOKUP($A433,GA!$A$1:$D$867,3,0))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IF(ISNA(VLOOKUP($V434,DD_Info!$A$1:$E$223,3,0)),0,VLOOKUP($V434,DD_Info!$A$1:$E$223,3,0))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IF(ISNA(VLOOKUP($A434,GA!$A$1:$D$867,3,0))," ",VLOOKUP($A434,GA!$A$1:$D$867,3,0))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IF(ISNA(VLOOKUP($V435,DD_Info!$A$1:$E$223,3,0)),0,VLOOKUP($V435,DD_Info!$A$1:$E$223,3,0))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IF(ISNA(VLOOKUP($A435,GA!$A$1:$D$867,3,0))," ",VLOOKUP($A435,GA!$A$1:$D$867,3,0))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IF(ISNA(VLOOKUP($V436,DD_Info!$A$1:$E$223,3,0)),0,VLOOKUP($V436,DD_Info!$A$1:$E$223,3,0))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IF(ISNA(VLOOKUP($A436,GA!$A$1:$D$867,3,0))," ",VLOOKUP($A436,GA!$A$1:$D$867,3,0))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IF(ISNA(VLOOKUP($V437,DD_Info!$A$1:$E$223,3,0)),0,VLOOKUP($V437,DD_Info!$A$1:$E$223,3,0))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IF(ISNA(VLOOKUP($A437,GA!$A$1:$D$867,3,0))," ",VLOOKUP($A437,GA!$A$1:$D$867,3,0))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IF(ISNA(VLOOKUP($V438,DD_Info!$A$1:$E$223,3,0)),0,VLOOKUP($V438,DD_Info!$A$1:$E$223,3,0))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IF(ISNA(VLOOKUP($A438,GA!$A$1:$D$867,3,0))," ",VLOOKUP($A438,GA!$A$1:$D$867,3,0))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IF(ISNA(VLOOKUP($V439,DD_Info!$A$1:$E$223,3,0)),0,VLOOKUP($V439,DD_Info!$A$1:$E$223,3,0))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1</v>
      </c>
      <c r="T439" s="311">
        <f>Councils!U442</f>
        <v>-1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IF(ISNA(VLOOKUP($A439,GA!$A$1:$D$867,3,0))," ",VLOOKUP($A439,GA!$A$1:$D$867,3,0))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IF(ISNA(VLOOKUP($V440,DD_Info!$A$1:$E$223,3,0)),0,VLOOKUP($V440,DD_Info!$A$1:$E$223,3,0))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IF(ISNA(VLOOKUP($A440,GA!$A$1:$D$867,3,0))," ",VLOOKUP($A440,GA!$A$1:$D$867,3,0))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IF(ISNA(VLOOKUP($V441,DD_Info!$A$1:$E$223,3,0)),0,VLOOKUP($V441,DD_Info!$A$1:$E$223,3,0))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1</v>
      </c>
      <c r="T441" s="311">
        <f>Councils!U444</f>
        <v>-1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IF(ISNA(VLOOKUP($A441,GA!$A$1:$D$867,3,0))," ",VLOOKUP($A441,GA!$A$1:$D$867,3,0))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IF(ISNA(VLOOKUP($V442,DD_Info!$A$1:$E$223,3,0)),0,VLOOKUP($V442,DD_Info!$A$1:$E$223,3,0))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1</v>
      </c>
      <c r="K442" s="311">
        <f>Councils!K445</f>
        <v>0</v>
      </c>
      <c r="L442" s="311">
        <f>Councils!L445</f>
        <v>1</v>
      </c>
      <c r="M442" s="312">
        <f>Councils!M445</f>
        <v>20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IF(ISNA(VLOOKUP($A442,GA!$A$1:$D$867,3,0))," ",VLOOKUP($A442,GA!$A$1:$D$867,3,0))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IF(ISNA(VLOOKUP($V443,DD_Info!$A$1:$E$223,3,0)),0,VLOOKUP($V443,DD_Info!$A$1:$E$223,3,0))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2</v>
      </c>
      <c r="T443" s="311">
        <f>Councils!U446</f>
        <v>-2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IF(ISNA(VLOOKUP($A443,GA!$A$1:$D$867,3,0))," ",VLOOKUP($A443,GA!$A$1:$D$867,3,0))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IF(ISNA(VLOOKUP($V444,DD_Info!$A$1:$E$223,3,0)),0,VLOOKUP($V444,DD_Info!$A$1:$E$223,3,0))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0</v>
      </c>
      <c r="H444" s="311">
        <f>Councils!H447</f>
        <v>0</v>
      </c>
      <c r="I444" s="311">
        <f>Councils!I447</f>
        <v>0</v>
      </c>
      <c r="J444" s="311">
        <f>Councils!J447</f>
        <v>15</v>
      </c>
      <c r="K444" s="311">
        <f>Councils!K447</f>
        <v>0</v>
      </c>
      <c r="L444" s="311">
        <f>Councils!L447</f>
        <v>15</v>
      </c>
      <c r="M444" s="312">
        <f>Councils!M447</f>
        <v>166.67</v>
      </c>
      <c r="N444" s="311">
        <f>Councils!O447</f>
        <v>0</v>
      </c>
      <c r="O444" s="311">
        <f>Councils!P447</f>
        <v>1</v>
      </c>
      <c r="P444" s="311">
        <f>Councils!Q447</f>
        <v>0</v>
      </c>
      <c r="Q444" s="311">
        <f>Councils!R447</f>
        <v>1</v>
      </c>
      <c r="R444" s="311">
        <f>Councils!S447</f>
        <v>1</v>
      </c>
      <c r="S444" s="311">
        <f>Councils!T447</f>
        <v>0</v>
      </c>
      <c r="T444" s="311">
        <f>Councils!U447</f>
        <v>1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IF(ISNA(VLOOKUP($A444,GA!$A$1:$D$867,3,0))," ",VLOOKUP($A444,GA!$A$1:$D$867,3,0))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IF(ISNA(VLOOKUP($V445,DD_Info!$A$1:$E$223,3,0)),0,VLOOKUP($V445,DD_Info!$A$1:$E$223,3,0))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2</v>
      </c>
      <c r="H445" s="311">
        <f>Councils!H448</f>
        <v>0</v>
      </c>
      <c r="I445" s="311">
        <f>Councils!I448</f>
        <v>2</v>
      </c>
      <c r="J445" s="311">
        <f>Councils!J448</f>
        <v>2</v>
      </c>
      <c r="K445" s="311">
        <f>Councils!K448</f>
        <v>0</v>
      </c>
      <c r="L445" s="311">
        <f>Councils!L448</f>
        <v>2</v>
      </c>
      <c r="M445" s="312">
        <f>Councils!M448</f>
        <v>18.18</v>
      </c>
      <c r="N445" s="311">
        <f>Councils!O448</f>
        <v>0</v>
      </c>
      <c r="O445" s="311">
        <f>Councils!P448</f>
        <v>1</v>
      </c>
      <c r="P445" s="311">
        <f>Councils!Q448</f>
        <v>0</v>
      </c>
      <c r="Q445" s="311">
        <f>Councils!R448</f>
        <v>1</v>
      </c>
      <c r="R445" s="311">
        <f>Councils!S448</f>
        <v>2</v>
      </c>
      <c r="S445" s="311">
        <f>Councils!T448</f>
        <v>0</v>
      </c>
      <c r="T445" s="311">
        <f>Councils!U448</f>
        <v>2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IF(ISNA(VLOOKUP($A445,GA!$A$1:$D$867,3,0))," ",VLOOKUP($A445,GA!$A$1:$D$867,3,0))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IF(ISNA(VLOOKUP($V446,DD_Info!$A$1:$E$223,3,0)),0,VLOOKUP($V446,DD_Info!$A$1:$E$223,3,0))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IF(ISNA(VLOOKUP($A446,GA!$A$1:$D$867,3,0))," ",VLOOKUP($A446,GA!$A$1:$D$867,3,0))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IF(ISNA(VLOOKUP($V447,DD_Info!$A$1:$E$223,3,0)),0,VLOOKUP($V447,DD_Info!$A$1:$E$223,3,0))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1</v>
      </c>
      <c r="S447" s="311">
        <f>Councils!T450</f>
        <v>0</v>
      </c>
      <c r="T447" s="311">
        <f>Councils!U450</f>
        <v>1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IF(ISNA(VLOOKUP($A447,GA!$A$1:$D$867,3,0))," ",VLOOKUP($A447,GA!$A$1:$D$867,3,0))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IF(ISNA(VLOOKUP($V448,DD_Info!$A$1:$E$223,3,0)),0,VLOOKUP($V448,DD_Info!$A$1:$E$223,3,0))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1</v>
      </c>
      <c r="P448" s="311">
        <f>Councils!Q451</f>
        <v>1</v>
      </c>
      <c r="Q448" s="311">
        <f>Councils!R451</f>
        <v>0</v>
      </c>
      <c r="R448" s="311">
        <f>Councils!S451</f>
        <v>1</v>
      </c>
      <c r="S448" s="311">
        <f>Councils!T451</f>
        <v>1</v>
      </c>
      <c r="T448" s="311">
        <f>Councils!U451</f>
        <v>0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IF(ISNA(VLOOKUP($A448,GA!$A$1:$D$867,3,0))," ",VLOOKUP($A448,GA!$A$1:$D$867,3,0))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IF(ISNA(VLOOKUP($V449,DD_Info!$A$1:$E$223,3,0)),0,VLOOKUP($V449,DD_Info!$A$1:$E$223,3,0))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3</v>
      </c>
      <c r="H449" s="311">
        <f>Councils!H452</f>
        <v>0</v>
      </c>
      <c r="I449" s="311">
        <f>Councils!I452</f>
        <v>3</v>
      </c>
      <c r="J449" s="311">
        <f>Councils!J452</f>
        <v>3</v>
      </c>
      <c r="K449" s="311">
        <f>Councils!K452</f>
        <v>0</v>
      </c>
      <c r="L449" s="311">
        <f>Councils!L452</f>
        <v>3</v>
      </c>
      <c r="M449" s="312">
        <f>Councils!M452</f>
        <v>60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IF(ISNA(VLOOKUP($A449,GA!$A$1:$D$867,3,0))," ",VLOOKUP($A449,GA!$A$1:$D$867,3,0))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IF(ISNA(VLOOKUP($V450,DD_Info!$A$1:$E$223,3,0)),0,VLOOKUP($V450,DD_Info!$A$1:$E$223,3,0))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1</v>
      </c>
      <c r="K450" s="311">
        <f>Councils!K453</f>
        <v>0</v>
      </c>
      <c r="L450" s="311">
        <f>Councils!L453</f>
        <v>1</v>
      </c>
      <c r="M450" s="312">
        <f>Councils!M453</f>
        <v>20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IF(ISNA(VLOOKUP($A450,GA!$A$1:$D$867,3,0))," ",VLOOKUP($A450,GA!$A$1:$D$867,3,0))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IF(ISNA(VLOOKUP($V451,DD_Info!$A$1:$E$223,3,0)),0,VLOOKUP($V451,DD_Info!$A$1:$E$223,3,0))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IF(ISNA(VLOOKUP($A451,GA!$A$1:$D$867,3,0))," ",VLOOKUP($A451,GA!$A$1:$D$867,3,0))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Unassigned</v>
      </c>
      <c r="C452" s="311" t="str">
        <f>Councils!D455</f>
        <v>Somerville</v>
      </c>
      <c r="D452" s="311" t="str">
        <f>IF(ISNA(VLOOKUP($V452,DD_Info!$A$1:$E$223,3,0)),0,VLOOKUP($V452,DD_Info!$A$1:$E$223,3,0))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IF(ISNA(VLOOKUP($A452,GA!$A$1:$D$867,3,0))," ",VLOOKUP($A452,GA!$A$1:$D$867,3,0))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IF(ISNA(VLOOKUP($V453,DD_Info!$A$1:$E$223,3,0)),0,VLOOKUP($V453,DD_Info!$A$1:$E$223,3,0))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2</v>
      </c>
      <c r="T453" s="311">
        <f>Councils!U456</f>
        <v>-2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IF(ISNA(VLOOKUP($A453,GA!$A$1:$D$867,3,0))," ",VLOOKUP($A453,GA!$A$1:$D$867,3,0))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IF(ISNA(VLOOKUP($V454,DD_Info!$A$1:$E$223,3,0)),0,VLOOKUP($V454,DD_Info!$A$1:$E$223,3,0))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0</v>
      </c>
      <c r="H454" s="311">
        <f>Councils!H457</f>
        <v>0</v>
      </c>
      <c r="I454" s="311">
        <f>Councils!I457</f>
        <v>0</v>
      </c>
      <c r="J454" s="311">
        <f>Councils!J457</f>
        <v>12</v>
      </c>
      <c r="K454" s="311">
        <f>Councils!K457</f>
        <v>0</v>
      </c>
      <c r="L454" s="311">
        <f>Councils!L457</f>
        <v>12</v>
      </c>
      <c r="M454" s="312">
        <f>Councils!M457</f>
        <v>109.09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1</v>
      </c>
      <c r="S454" s="311">
        <f>Councils!T457</f>
        <v>2</v>
      </c>
      <c r="T454" s="311">
        <f>Councils!U457</f>
        <v>-1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IF(ISNA(VLOOKUP($A454,GA!$A$1:$D$867,3,0))," ",VLOOKUP($A454,GA!$A$1:$D$867,3,0))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Unassigned</v>
      </c>
      <c r="C455" s="311" t="str">
        <f>Councils!D458</f>
        <v>Los Fresnos</v>
      </c>
      <c r="D455" s="311" t="str">
        <f>IF(ISNA(VLOOKUP($V455,DD_Info!$A$1:$E$223,3,0)),0,VLOOKUP($V455,DD_Info!$A$1:$E$223,3,0))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IF(ISNA(VLOOKUP($A455,GA!$A$1:$D$867,3,0))," ",VLOOKUP($A455,GA!$A$1:$D$867,3,0))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IF(ISNA(VLOOKUP($V456,DD_Info!$A$1:$E$223,3,0)),0,VLOOKUP($V456,DD_Info!$A$1:$E$223,3,0))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5</v>
      </c>
      <c r="K456" s="311">
        <f>Councils!K459</f>
        <v>0</v>
      </c>
      <c r="L456" s="311">
        <f>Councils!L459</f>
        <v>5</v>
      </c>
      <c r="M456" s="312">
        <f>Councils!M459</f>
        <v>41.67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1</v>
      </c>
      <c r="S456" s="311">
        <f>Councils!T459</f>
        <v>2</v>
      </c>
      <c r="T456" s="311">
        <f>Councils!U459</f>
        <v>-1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IF(ISNA(VLOOKUP($A456,GA!$A$1:$D$867,3,0))," ",VLOOKUP($A456,GA!$A$1:$D$867,3,0))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IF(ISNA(VLOOKUP($V457,DD_Info!$A$1:$E$223,3,0)),0,VLOOKUP($V457,DD_Info!$A$1:$E$223,3,0))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1</v>
      </c>
      <c r="K457" s="311">
        <f>Councils!K460</f>
        <v>0</v>
      </c>
      <c r="L457" s="311">
        <f>Councils!L460</f>
        <v>1</v>
      </c>
      <c r="M457" s="312">
        <f>Councils!M460</f>
        <v>20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IF(ISNA(VLOOKUP($A457,GA!$A$1:$D$867,3,0))," ",VLOOKUP($A457,GA!$A$1:$D$867,3,0))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IF(ISNA(VLOOKUP($V458,DD_Info!$A$1:$E$223,3,0)),0,VLOOKUP($V458,DD_Info!$A$1:$E$223,3,0))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IF(ISNA(VLOOKUP($A458,GA!$A$1:$D$867,3,0))," ",VLOOKUP($A458,GA!$A$1:$D$867,3,0))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IF(ISNA(VLOOKUP($V459,DD_Info!$A$1:$E$223,3,0)),0,VLOOKUP($V459,DD_Info!$A$1:$E$223,3,0))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0</v>
      </c>
      <c r="H459" s="311">
        <f>Councils!H462</f>
        <v>0</v>
      </c>
      <c r="I459" s="311">
        <f>Councils!I462</f>
        <v>0</v>
      </c>
      <c r="J459" s="311">
        <f>Councils!J462</f>
        <v>10</v>
      </c>
      <c r="K459" s="311">
        <f>Councils!K462</f>
        <v>0</v>
      </c>
      <c r="L459" s="311">
        <f>Councils!L462</f>
        <v>10</v>
      </c>
      <c r="M459" s="312">
        <f>Councils!M462</f>
        <v>142.86000000000001</v>
      </c>
      <c r="N459" s="311">
        <f>Councils!O462</f>
        <v>0</v>
      </c>
      <c r="O459" s="311">
        <f>Councils!P462</f>
        <v>1</v>
      </c>
      <c r="P459" s="311">
        <f>Councils!Q462</f>
        <v>0</v>
      </c>
      <c r="Q459" s="311">
        <f>Councils!R462</f>
        <v>1</v>
      </c>
      <c r="R459" s="311">
        <f>Councils!S462</f>
        <v>3</v>
      </c>
      <c r="S459" s="311">
        <f>Councils!T462</f>
        <v>1</v>
      </c>
      <c r="T459" s="311">
        <f>Councils!U462</f>
        <v>2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IF(ISNA(VLOOKUP($A459,GA!$A$1:$D$867,3,0))," ",VLOOKUP($A459,GA!$A$1:$D$867,3,0))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IF(ISNA(VLOOKUP($V460,DD_Info!$A$1:$E$223,3,0)),0,VLOOKUP($V460,DD_Info!$A$1:$E$223,3,0))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IF(ISNA(VLOOKUP($A460,GA!$A$1:$D$867,3,0))," ",VLOOKUP($A460,GA!$A$1:$D$867,3,0))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IF(ISNA(VLOOKUP($V461,DD_Info!$A$1:$E$223,3,0)),0,VLOOKUP($V461,DD_Info!$A$1:$E$223,3,0))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1</v>
      </c>
      <c r="H461" s="311">
        <f>Councils!H464</f>
        <v>0</v>
      </c>
      <c r="I461" s="311">
        <f>Councils!I464</f>
        <v>1</v>
      </c>
      <c r="J461" s="311">
        <f>Councils!J464</f>
        <v>3</v>
      </c>
      <c r="K461" s="311">
        <f>Councils!K464</f>
        <v>0</v>
      </c>
      <c r="L461" s="311">
        <f>Councils!L464</f>
        <v>3</v>
      </c>
      <c r="M461" s="312">
        <f>Councils!M464</f>
        <v>27.27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2</v>
      </c>
      <c r="S461" s="311">
        <f>Councils!T464</f>
        <v>0</v>
      </c>
      <c r="T461" s="311">
        <f>Councils!U464</f>
        <v>2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IF(ISNA(VLOOKUP($A461,GA!$A$1:$D$867,3,0))," ",VLOOKUP($A461,GA!$A$1:$D$867,3,0))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IF(ISNA(VLOOKUP($V462,DD_Info!$A$1:$E$223,3,0)),0,VLOOKUP($V462,DD_Info!$A$1:$E$223,3,0))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IF(ISNA(VLOOKUP($A462,GA!$A$1:$D$867,3,0))," ",VLOOKUP($A462,GA!$A$1:$D$867,3,0))</f>
        <v>Carlin</v>
      </c>
      <c r="Y462" s="344" t="str">
        <f>IF(ISNA(VLOOKUP($A462,Dormant_Councils!$A$1:$E$811,5,0)),"No",VLOOKUP($A462,Dormant_Councils!$A$1:$E$811,5,0))</f>
        <v>Dormant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IF(ISNA(VLOOKUP($V463,DD_Info!$A$1:$E$223,3,0)),0,VLOOKUP($V463,DD_Info!$A$1:$E$223,3,0))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IF(ISNA(VLOOKUP($A463,GA!$A$1:$D$867,3,0))," ",VLOOKUP($A463,GA!$A$1:$D$867,3,0))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IF(ISNA(VLOOKUP($V464,DD_Info!$A$1:$E$223,3,0)),0,VLOOKUP($V464,DD_Info!$A$1:$E$223,3,0))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IF(ISNA(VLOOKUP($A464,GA!$A$1:$D$867,3,0))," ",VLOOKUP($A464,GA!$A$1:$D$867,3,0))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IF(ISNA(VLOOKUP($V465,DD_Info!$A$1:$E$223,3,0)),0,VLOOKUP($V465,DD_Info!$A$1:$E$223,3,0))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IF(ISNA(VLOOKUP($A465,GA!$A$1:$D$867,3,0))," ",VLOOKUP($A465,GA!$A$1:$D$867,3,0))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IF(ISNA(VLOOKUP($V466,DD_Info!$A$1:$E$223,3,0)),0,VLOOKUP($V466,DD_Info!$A$1:$E$223,3,0))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5</v>
      </c>
      <c r="H466" s="311">
        <f>Councils!H469</f>
        <v>0</v>
      </c>
      <c r="I466" s="311">
        <f>Councils!I469</f>
        <v>5</v>
      </c>
      <c r="J466" s="311">
        <f>Councils!J469</f>
        <v>11</v>
      </c>
      <c r="K466" s="311">
        <f>Councils!K469</f>
        <v>0</v>
      </c>
      <c r="L466" s="311">
        <f>Councils!L469</f>
        <v>11</v>
      </c>
      <c r="M466" s="312">
        <f>Councils!M469</f>
        <v>100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1</v>
      </c>
      <c r="T466" s="311">
        <f>Councils!U469</f>
        <v>-1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IF(ISNA(VLOOKUP($A466,GA!$A$1:$D$867,3,0))," ",VLOOKUP($A466,GA!$A$1:$D$867,3,0))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IF(ISNA(VLOOKUP($V467,DD_Info!$A$1:$E$223,3,0)),0,VLOOKUP($V467,DD_Info!$A$1:$E$223,3,0))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1</v>
      </c>
      <c r="Q467" s="311">
        <f>Councils!R470</f>
        <v>-1</v>
      </c>
      <c r="R467" s="311">
        <f>Councils!S470</f>
        <v>0</v>
      </c>
      <c r="S467" s="311">
        <f>Councils!T470</f>
        <v>2</v>
      </c>
      <c r="T467" s="311">
        <f>Councils!U470</f>
        <v>-2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IF(ISNA(VLOOKUP($A467,GA!$A$1:$D$867,3,0))," ",VLOOKUP($A467,GA!$A$1:$D$867,3,0))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IF(ISNA(VLOOKUP($V468,DD_Info!$A$1:$E$223,3,0)),0,VLOOKUP($V468,DD_Info!$A$1:$E$223,3,0))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IF(ISNA(VLOOKUP($A468,GA!$A$1:$D$867,3,0))," ",VLOOKUP($A468,GA!$A$1:$D$867,3,0))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IF(ISNA(VLOOKUP($V469,DD_Info!$A$1:$E$223,3,0)),0,VLOOKUP($V469,DD_Info!$A$1:$E$223,3,0))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4</v>
      </c>
      <c r="K469" s="311">
        <f>Councils!K472</f>
        <v>0</v>
      </c>
      <c r="L469" s="311">
        <f>Councils!L472</f>
        <v>4</v>
      </c>
      <c r="M469" s="312">
        <f>Councils!M472</f>
        <v>80</v>
      </c>
      <c r="N469" s="311">
        <f>Councils!O472</f>
        <v>0</v>
      </c>
      <c r="O469" s="311">
        <f>Councils!P472</f>
        <v>0</v>
      </c>
      <c r="P469" s="311">
        <f>Councils!Q472</f>
        <v>1</v>
      </c>
      <c r="Q469" s="311">
        <f>Councils!R472</f>
        <v>-1</v>
      </c>
      <c r="R469" s="311">
        <f>Councils!S472</f>
        <v>0</v>
      </c>
      <c r="S469" s="311">
        <f>Councils!T472</f>
        <v>1</v>
      </c>
      <c r="T469" s="311">
        <f>Councils!U472</f>
        <v>-1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IF(ISNA(VLOOKUP($A469,GA!$A$1:$D$867,3,0))," ",VLOOKUP($A469,GA!$A$1:$D$867,3,0))</f>
        <v>Dougherty</v>
      </c>
      <c r="Y469" s="344" t="str">
        <f>IF(ISNA(VLOOKUP($A469,Dormant_Councils!$A$1:$E$811,5,0)),"No",VLOOKUP($A469,Dormant_Councils!$A$1:$E$811,5,0))</f>
        <v>No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IF(ISNA(VLOOKUP($V470,DD_Info!$A$1:$E$223,3,0)),0,VLOOKUP($V470,DD_Info!$A$1:$E$223,3,0))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IF(ISNA(VLOOKUP($A470,GA!$A$1:$D$867,3,0))," ",VLOOKUP($A470,GA!$A$1:$D$867,3,0))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IF(ISNA(VLOOKUP($V471,DD_Info!$A$1:$E$223,3,0)),0,VLOOKUP($V471,DD_Info!$A$1:$E$223,3,0))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5</v>
      </c>
      <c r="K471" s="311">
        <f>Councils!K474</f>
        <v>0</v>
      </c>
      <c r="L471" s="311">
        <f>Councils!L474</f>
        <v>5</v>
      </c>
      <c r="M471" s="312">
        <f>Councils!M474</f>
        <v>83.33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2</v>
      </c>
      <c r="S471" s="311">
        <f>Councils!T474</f>
        <v>1</v>
      </c>
      <c r="T471" s="311">
        <f>Councils!U474</f>
        <v>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IF(ISNA(VLOOKUP($A471,GA!$A$1:$D$867,3,0))," ",VLOOKUP($A471,GA!$A$1:$D$867,3,0))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IF(ISNA(VLOOKUP($V472,DD_Info!$A$1:$E$223,3,0)),0,VLOOKUP($V472,DD_Info!$A$1:$E$223,3,0))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IF(ISNA(VLOOKUP($A472,GA!$A$1:$D$867,3,0))," ",VLOOKUP($A472,GA!$A$1:$D$867,3,0))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IF(ISNA(VLOOKUP($V473,DD_Info!$A$1:$E$223,3,0)),0,VLOOKUP($V473,DD_Info!$A$1:$E$223,3,0))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IF(ISNA(VLOOKUP($A473,GA!$A$1:$D$867,3,0))," ",VLOOKUP($A473,GA!$A$1:$D$867,3,0))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IF(ISNA(VLOOKUP($V474,DD_Info!$A$1:$E$223,3,0)),0,VLOOKUP($V474,DD_Info!$A$1:$E$223,3,0))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3</v>
      </c>
      <c r="H474" s="311">
        <f>Councils!H477</f>
        <v>0</v>
      </c>
      <c r="I474" s="311">
        <f>Councils!I477</f>
        <v>3</v>
      </c>
      <c r="J474" s="311">
        <f>Councils!J477</f>
        <v>3</v>
      </c>
      <c r="K474" s="311">
        <f>Councils!K477</f>
        <v>0</v>
      </c>
      <c r="L474" s="311">
        <f>Councils!L477</f>
        <v>3</v>
      </c>
      <c r="M474" s="312">
        <f>Councils!M477</f>
        <v>50</v>
      </c>
      <c r="N474" s="311">
        <f>Councils!O477</f>
        <v>0</v>
      </c>
      <c r="O474" s="311">
        <f>Councils!P477</f>
        <v>0</v>
      </c>
      <c r="P474" s="311">
        <f>Councils!Q477</f>
        <v>0</v>
      </c>
      <c r="Q474" s="311">
        <f>Councils!R477</f>
        <v>0</v>
      </c>
      <c r="R474" s="311">
        <f>Councils!S477</f>
        <v>4</v>
      </c>
      <c r="S474" s="311">
        <f>Councils!T477</f>
        <v>1</v>
      </c>
      <c r="T474" s="311">
        <f>Councils!U477</f>
        <v>3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IF(ISNA(VLOOKUP($A474,GA!$A$1:$D$867,3,0))," ",VLOOKUP($A474,GA!$A$1:$D$867,3,0))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IF(ISNA(VLOOKUP($V475,DD_Info!$A$1:$E$223,3,0)),0,VLOOKUP($V475,DD_Info!$A$1:$E$223,3,0))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1</v>
      </c>
      <c r="K475" s="311">
        <f>Councils!K478</f>
        <v>0</v>
      </c>
      <c r="L475" s="311">
        <f>Councils!L478</f>
        <v>1</v>
      </c>
      <c r="M475" s="312">
        <f>Councils!M478</f>
        <v>16.670000000000002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2</v>
      </c>
      <c r="T475" s="311">
        <f>Councils!U478</f>
        <v>-2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IF(ISNA(VLOOKUP($A475,GA!$A$1:$D$867,3,0))," ",VLOOKUP($A475,GA!$A$1:$D$867,3,0))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IF(ISNA(VLOOKUP($V476,DD_Info!$A$1:$E$223,3,0)),0,VLOOKUP($V476,DD_Info!$A$1:$E$223,3,0))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1</v>
      </c>
      <c r="P476" s="311">
        <f>Councils!Q479</f>
        <v>0</v>
      </c>
      <c r="Q476" s="311">
        <f>Councils!R479</f>
        <v>1</v>
      </c>
      <c r="R476" s="311">
        <f>Councils!S479</f>
        <v>2</v>
      </c>
      <c r="S476" s="311">
        <f>Councils!T479</f>
        <v>0</v>
      </c>
      <c r="T476" s="311">
        <f>Councils!U479</f>
        <v>2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IF(ISNA(VLOOKUP($A476,GA!$A$1:$D$867,3,0))," ",VLOOKUP($A476,GA!$A$1:$D$867,3,0))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IF(ISNA(VLOOKUP($V477,DD_Info!$A$1:$E$223,3,0)),0,VLOOKUP($V477,DD_Info!$A$1:$E$223,3,0))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1</v>
      </c>
      <c r="H477" s="311">
        <f>Councils!H480</f>
        <v>0</v>
      </c>
      <c r="I477" s="311">
        <f>Councils!I480</f>
        <v>1</v>
      </c>
      <c r="J477" s="311">
        <f>Councils!J480</f>
        <v>6</v>
      </c>
      <c r="K477" s="311">
        <f>Councils!K480</f>
        <v>0</v>
      </c>
      <c r="L477" s="311">
        <f>Councils!L480</f>
        <v>6</v>
      </c>
      <c r="M477" s="312">
        <f>Councils!M480</f>
        <v>120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5</v>
      </c>
      <c r="S477" s="311">
        <f>Councils!T480</f>
        <v>0</v>
      </c>
      <c r="T477" s="311">
        <f>Councils!U480</f>
        <v>5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IF(ISNA(VLOOKUP($A477,GA!$A$1:$D$867,3,0))," ",VLOOKUP($A477,GA!$A$1:$D$867,3,0))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IF(ISNA(VLOOKUP($V478,DD_Info!$A$1:$E$223,3,0)),0,VLOOKUP($V478,DD_Info!$A$1:$E$223,3,0))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IF(ISNA(VLOOKUP($A478,GA!$A$1:$D$867,3,0))," ",VLOOKUP($A478,GA!$A$1:$D$867,3,0))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IF(ISNA(VLOOKUP($V479,DD_Info!$A$1:$E$223,3,0)),0,VLOOKUP($V479,DD_Info!$A$1:$E$223,3,0))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8</v>
      </c>
      <c r="K479" s="311">
        <f>Councils!K482</f>
        <v>0</v>
      </c>
      <c r="L479" s="311">
        <f>Councils!L482</f>
        <v>8</v>
      </c>
      <c r="M479" s="312">
        <f>Councils!M482</f>
        <v>160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6</v>
      </c>
      <c r="S479" s="311">
        <f>Councils!T482</f>
        <v>0</v>
      </c>
      <c r="T479" s="311">
        <f>Councils!U482</f>
        <v>6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IF(ISNA(VLOOKUP($A479,GA!$A$1:$D$867,3,0))," ",VLOOKUP($A479,GA!$A$1:$D$867,3,0))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IF(ISNA(VLOOKUP($V480,DD_Info!$A$1:$E$223,3,0)),0,VLOOKUP($V480,DD_Info!$A$1:$E$223,3,0))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IF(ISNA(VLOOKUP($A480,GA!$A$1:$D$867,3,0))," ",VLOOKUP($A480,GA!$A$1:$D$867,3,0))</f>
        <v>Rangel</v>
      </c>
      <c r="Y480" s="344" t="str">
        <f>IF(ISNA(VLOOKUP($A480,Dormant_Councils!$A$1:$E$811,5,0)),"No",VLOOKUP($A480,Dormant_Councils!$A$1:$E$811,5,0))</f>
        <v>Dormant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IF(ISNA(VLOOKUP($V481,DD_Info!$A$1:$E$223,3,0)),0,VLOOKUP($V481,DD_Info!$A$1:$E$223,3,0))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2</v>
      </c>
      <c r="H481" s="311">
        <f>Councils!H484</f>
        <v>0</v>
      </c>
      <c r="I481" s="311">
        <f>Councils!I484</f>
        <v>2</v>
      </c>
      <c r="J481" s="311">
        <f>Councils!J484</f>
        <v>3</v>
      </c>
      <c r="K481" s="311">
        <f>Councils!K484</f>
        <v>0</v>
      </c>
      <c r="L481" s="311">
        <f>Councils!L484</f>
        <v>3</v>
      </c>
      <c r="M481" s="312">
        <f>Councils!M484</f>
        <v>50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1</v>
      </c>
      <c r="S481" s="311">
        <f>Councils!T484</f>
        <v>0</v>
      </c>
      <c r="T481" s="311">
        <f>Councils!U484</f>
        <v>1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IF(ISNA(VLOOKUP($A481,GA!$A$1:$D$867,3,0))," ",VLOOKUP($A481,GA!$A$1:$D$867,3,0))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IF(ISNA(VLOOKUP($V482,DD_Info!$A$1:$E$223,3,0)),0,VLOOKUP($V482,DD_Info!$A$1:$E$223,3,0))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IF(ISNA(VLOOKUP($A482,GA!$A$1:$D$867,3,0))," ",VLOOKUP($A482,GA!$A$1:$D$867,3,0))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IF(ISNA(VLOOKUP($V483,DD_Info!$A$1:$E$223,3,0)),0,VLOOKUP($V483,DD_Info!$A$1:$E$223,3,0))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1</v>
      </c>
      <c r="T483" s="311">
        <f>Councils!U486</f>
        <v>-1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IF(ISNA(VLOOKUP($A483,GA!$A$1:$D$867,3,0))," ",VLOOKUP($A483,GA!$A$1:$D$867,3,0))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IF(ISNA(VLOOKUP($V484,DD_Info!$A$1:$E$223,3,0)),0,VLOOKUP($V484,DD_Info!$A$1:$E$223,3,0))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3</v>
      </c>
      <c r="H484" s="311">
        <f>Councils!H487</f>
        <v>0</v>
      </c>
      <c r="I484" s="311">
        <f>Councils!I487</f>
        <v>3</v>
      </c>
      <c r="J484" s="311">
        <f>Councils!J487</f>
        <v>9</v>
      </c>
      <c r="K484" s="311">
        <f>Councils!K487</f>
        <v>0</v>
      </c>
      <c r="L484" s="311">
        <f>Councils!L487</f>
        <v>9</v>
      </c>
      <c r="M484" s="312">
        <f>Councils!M487</f>
        <v>64.290000000000006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2</v>
      </c>
      <c r="S484" s="311">
        <f>Councils!T487</f>
        <v>0</v>
      </c>
      <c r="T484" s="311">
        <f>Councils!U487</f>
        <v>2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IF(ISNA(VLOOKUP($A484,GA!$A$1:$D$867,3,0))," ",VLOOKUP($A484,GA!$A$1:$D$867,3,0))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IF(ISNA(VLOOKUP($V485,DD_Info!$A$1:$E$223,3,0)),0,VLOOKUP($V485,DD_Info!$A$1:$E$223,3,0))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4</v>
      </c>
      <c r="K485" s="311">
        <f>Councils!K488</f>
        <v>0</v>
      </c>
      <c r="L485" s="311">
        <f>Councils!L488</f>
        <v>4</v>
      </c>
      <c r="M485" s="312">
        <f>Councils!M488</f>
        <v>57.14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IF(ISNA(VLOOKUP($A485,GA!$A$1:$D$867,3,0))," ",VLOOKUP($A485,GA!$A$1:$D$867,3,0))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IF(ISNA(VLOOKUP($V486,DD_Info!$A$1:$E$223,3,0)),0,VLOOKUP($V486,DD_Info!$A$1:$E$223,3,0))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IF(ISNA(VLOOKUP($A486,GA!$A$1:$D$867,3,0))," ",VLOOKUP($A486,GA!$A$1:$D$867,3,0))</f>
        <v>Rangel</v>
      </c>
      <c r="Y486" s="344" t="str">
        <f>IF(ISNA(VLOOKUP($A486,Dormant_Councils!$A$1:$E$811,5,0)),"No",VLOOKUP($A486,Dormant_Councils!$A$1:$E$811,5,0))</f>
        <v>No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IF(ISNA(VLOOKUP($V487,DD_Info!$A$1:$E$223,3,0)),0,VLOOKUP($V487,DD_Info!$A$1:$E$223,3,0))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IF(ISNA(VLOOKUP($A487,GA!$A$1:$D$867,3,0))," ",VLOOKUP($A487,GA!$A$1:$D$867,3,0))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IF(ISNA(VLOOKUP($V488,DD_Info!$A$1:$E$223,3,0)),0,VLOOKUP($V488,DD_Info!$A$1:$E$223,3,0))</f>
        <v>Tyler</v>
      </c>
      <c r="E488" s="311">
        <f>Councils!E491</f>
        <v>43</v>
      </c>
      <c r="F488" s="311">
        <f>Councils!F491</f>
        <v>5</v>
      </c>
      <c r="G488" s="311">
        <f>Councils!G491</f>
        <v>1</v>
      </c>
      <c r="H488" s="311">
        <f>Councils!H491</f>
        <v>0</v>
      </c>
      <c r="I488" s="311">
        <f>Councils!I491</f>
        <v>1</v>
      </c>
      <c r="J488" s="311">
        <f>Councils!J491</f>
        <v>2</v>
      </c>
      <c r="K488" s="311">
        <f>Councils!K491</f>
        <v>0</v>
      </c>
      <c r="L488" s="311">
        <f>Councils!L491</f>
        <v>2</v>
      </c>
      <c r="M488" s="312">
        <f>Councils!M491</f>
        <v>40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IF(ISNA(VLOOKUP($A488,GA!$A$1:$D$867,3,0))," ",VLOOKUP($A488,GA!$A$1:$D$867,3,0))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IF(ISNA(VLOOKUP($V489,DD_Info!$A$1:$E$223,3,0)),0,VLOOKUP($V489,DD_Info!$A$1:$E$223,3,0))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1</v>
      </c>
      <c r="H489" s="311">
        <f>Councils!H492</f>
        <v>0</v>
      </c>
      <c r="I489" s="311">
        <f>Councils!I492</f>
        <v>1</v>
      </c>
      <c r="J489" s="311">
        <f>Councils!J492</f>
        <v>11</v>
      </c>
      <c r="K489" s="311">
        <f>Councils!K492</f>
        <v>0</v>
      </c>
      <c r="L489" s="311">
        <f>Councils!L492</f>
        <v>11</v>
      </c>
      <c r="M489" s="312">
        <f>Councils!M492</f>
        <v>157.13999999999999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IF(ISNA(VLOOKUP($A489,GA!$A$1:$D$867,3,0))," ",VLOOKUP($A489,GA!$A$1:$D$867,3,0))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IF(ISNA(VLOOKUP($V490,DD_Info!$A$1:$E$223,3,0)),0,VLOOKUP($V490,DD_Info!$A$1:$E$223,3,0))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IF(ISNA(VLOOKUP($A490,GA!$A$1:$D$867,3,0))," ",VLOOKUP($A490,GA!$A$1:$D$867,3,0))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IF(ISNA(VLOOKUP($V491,DD_Info!$A$1:$E$223,3,0)),0,VLOOKUP($V491,DD_Info!$A$1:$E$223,3,0))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2</v>
      </c>
      <c r="S491" s="311">
        <f>Councils!T494</f>
        <v>1</v>
      </c>
      <c r="T491" s="311">
        <f>Councils!U494</f>
        <v>1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IF(ISNA(VLOOKUP($A491,GA!$A$1:$D$867,3,0))," ",VLOOKUP($A491,GA!$A$1:$D$867,3,0))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IF(ISNA(VLOOKUP($V492,DD_Info!$A$1:$E$223,3,0)),0,VLOOKUP($V492,DD_Info!$A$1:$E$223,3,0))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5</v>
      </c>
      <c r="K492" s="311">
        <f>Councils!K495</f>
        <v>0</v>
      </c>
      <c r="L492" s="311">
        <f>Councils!L495</f>
        <v>5</v>
      </c>
      <c r="M492" s="312">
        <f>Councils!M495</f>
        <v>62.5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IF(ISNA(VLOOKUP($A492,GA!$A$1:$D$867,3,0))," ",VLOOKUP($A492,GA!$A$1:$D$867,3,0))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IF(ISNA(VLOOKUP($V493,DD_Info!$A$1:$E$223,3,0)),0,VLOOKUP($V493,DD_Info!$A$1:$E$223,3,0))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IF(ISNA(VLOOKUP($A493,GA!$A$1:$D$867,3,0))," ",VLOOKUP($A493,GA!$A$1:$D$867,3,0))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IF(ISNA(VLOOKUP($V494,DD_Info!$A$1:$E$223,3,0)),0,VLOOKUP($V494,DD_Info!$A$1:$E$223,3,0))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IF(ISNA(VLOOKUP($A494,GA!$A$1:$D$867,3,0))," ",VLOOKUP($A494,GA!$A$1:$D$867,3,0))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Unassigned</v>
      </c>
      <c r="C495" s="311" t="str">
        <f>Councils!D498</f>
        <v>Sinton</v>
      </c>
      <c r="D495" s="311" t="str">
        <f>IF(ISNA(VLOOKUP($V495,DD_Info!$A$1:$E$223,3,0)),0,VLOOKUP($V495,DD_Info!$A$1:$E$223,3,0))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IF(ISNA(VLOOKUP($A495,GA!$A$1:$D$867,3,0))," ",VLOOKUP($A495,GA!$A$1:$D$867,3,0))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IF(ISNA(VLOOKUP($V496,DD_Info!$A$1:$E$223,3,0)),0,VLOOKUP($V496,DD_Info!$A$1:$E$223,3,0))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IF(ISNA(VLOOKUP($A496,GA!$A$1:$D$867,3,0))," ",VLOOKUP($A496,GA!$A$1:$D$867,3,0))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IF(ISNA(VLOOKUP($V497,DD_Info!$A$1:$E$223,3,0)),0,VLOOKUP($V497,DD_Info!$A$1:$E$223,3,0))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1</v>
      </c>
      <c r="T497" s="311">
        <f>Councils!U500</f>
        <v>-1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IF(ISNA(VLOOKUP($A497,GA!$A$1:$D$867,3,0))," ",VLOOKUP($A497,GA!$A$1:$D$867,3,0))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IF(ISNA(VLOOKUP($V498,DD_Info!$A$1:$E$223,3,0)),0,VLOOKUP($V498,DD_Info!$A$1:$E$223,3,0))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IF(ISNA(VLOOKUP($A498,GA!$A$1:$D$867,3,0))," ",VLOOKUP($A498,GA!$A$1:$D$867,3,0))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Unassigned</v>
      </c>
      <c r="C499" s="311" t="str">
        <f>Councils!D502</f>
        <v>Nacogdoches</v>
      </c>
      <c r="D499" s="311" t="str">
        <f>IF(ISNA(VLOOKUP($V499,DD_Info!$A$1:$E$223,3,0)),0,VLOOKUP($V499,DD_Info!$A$1:$E$223,3,0))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IF(ISNA(VLOOKUP($A499,GA!$A$1:$D$867,3,0))," ",VLOOKUP($A499,GA!$A$1:$D$867,3,0))</f>
        <v>Regan</v>
      </c>
      <c r="Y499" s="344" t="str">
        <f>IF(ISNA(VLOOKUP($A499,Dormant_Councils!$A$1:$E$811,5,0)),"No",VLOOKUP($A499,Dormant_Councils!$A$1:$E$811,5,0))</f>
        <v>Dormant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IF(ISNA(VLOOKUP($V500,DD_Info!$A$1:$E$223,3,0)),0,VLOOKUP($V500,DD_Info!$A$1:$E$223,3,0))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2</v>
      </c>
      <c r="H500" s="311">
        <f>Councils!H503</f>
        <v>0</v>
      </c>
      <c r="I500" s="311">
        <f>Councils!I503</f>
        <v>2</v>
      </c>
      <c r="J500" s="311">
        <f>Councils!J503</f>
        <v>4</v>
      </c>
      <c r="K500" s="311">
        <f>Councils!K503</f>
        <v>0</v>
      </c>
      <c r="L500" s="311">
        <f>Councils!L503</f>
        <v>4</v>
      </c>
      <c r="M500" s="312">
        <f>Councils!M503</f>
        <v>40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IF(ISNA(VLOOKUP($A500,GA!$A$1:$D$867,3,0))," ",VLOOKUP($A500,GA!$A$1:$D$867,3,0))</f>
        <v>Stark</v>
      </c>
      <c r="Y500" s="344" t="str">
        <f>IF(ISNA(VLOOKUP($A500,Dormant_Councils!$A$1:$E$811,5,0)),"No",VLOOKUP($A500,Dormant_Councils!$A$1:$E$811,5,0))</f>
        <v>Dormant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IF(ISNA(VLOOKUP($V501,DD_Info!$A$1:$E$223,3,0)),0,VLOOKUP($V501,DD_Info!$A$1:$E$223,3,0))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2</v>
      </c>
      <c r="H501" s="311">
        <f>Councils!H504</f>
        <v>0</v>
      </c>
      <c r="I501" s="311">
        <f>Councils!I504</f>
        <v>2</v>
      </c>
      <c r="J501" s="311">
        <f>Councils!J504</f>
        <v>2</v>
      </c>
      <c r="K501" s="311">
        <f>Councils!K504</f>
        <v>0</v>
      </c>
      <c r="L501" s="311">
        <f>Councils!L504</f>
        <v>2</v>
      </c>
      <c r="M501" s="312">
        <f>Councils!M504</f>
        <v>16.670000000000002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2</v>
      </c>
      <c r="T501" s="311">
        <f>Councils!U504</f>
        <v>-2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IF(ISNA(VLOOKUP($A501,GA!$A$1:$D$867,3,0))," ",VLOOKUP($A501,GA!$A$1:$D$867,3,0))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IF(ISNA(VLOOKUP($V502,DD_Info!$A$1:$E$223,3,0)),0,VLOOKUP($V502,DD_Info!$A$1:$E$223,3,0))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8</v>
      </c>
      <c r="K502" s="311">
        <f>Councils!K505</f>
        <v>0</v>
      </c>
      <c r="L502" s="311">
        <f>Councils!L505</f>
        <v>8</v>
      </c>
      <c r="M502" s="312">
        <f>Councils!M505</f>
        <v>53.33</v>
      </c>
      <c r="N502" s="311">
        <f>Councils!O505</f>
        <v>0</v>
      </c>
      <c r="O502" s="311">
        <f>Councils!P505</f>
        <v>1</v>
      </c>
      <c r="P502" s="311">
        <f>Councils!Q505</f>
        <v>1</v>
      </c>
      <c r="Q502" s="311">
        <f>Councils!R505</f>
        <v>0</v>
      </c>
      <c r="R502" s="311">
        <f>Councils!S505</f>
        <v>5</v>
      </c>
      <c r="S502" s="311">
        <f>Councils!T505</f>
        <v>2</v>
      </c>
      <c r="T502" s="311">
        <f>Councils!U505</f>
        <v>3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IF(ISNA(VLOOKUP($A502,GA!$A$1:$D$867,3,0))," ",VLOOKUP($A502,GA!$A$1:$D$867,3,0))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IF(ISNA(VLOOKUP($V503,DD_Info!$A$1:$E$223,3,0)),0,VLOOKUP($V503,DD_Info!$A$1:$E$223,3,0))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2</v>
      </c>
      <c r="S503" s="311">
        <f>Councils!T506</f>
        <v>0</v>
      </c>
      <c r="T503" s="311">
        <f>Councils!U506</f>
        <v>2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IF(ISNA(VLOOKUP($A503,GA!$A$1:$D$867,3,0))," ",VLOOKUP($A503,GA!$A$1:$D$867,3,0))</f>
        <v>Payne</v>
      </c>
      <c r="Y503" s="344" t="str">
        <f>IF(ISNA(VLOOKUP($A503,Dormant_Councils!$A$1:$E$811,5,0)),"No",VLOOKUP($A503,Dormant_Councils!$A$1:$E$811,5,0))</f>
        <v>No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IF(ISNA(VLOOKUP($V504,DD_Info!$A$1:$E$223,3,0)),0,VLOOKUP($V504,DD_Info!$A$1:$E$223,3,0))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0</v>
      </c>
      <c r="H504" s="311">
        <f>Councils!H507</f>
        <v>0</v>
      </c>
      <c r="I504" s="311">
        <f>Councils!I507</f>
        <v>0</v>
      </c>
      <c r="J504" s="311">
        <f>Councils!J507</f>
        <v>8</v>
      </c>
      <c r="K504" s="311">
        <f>Councils!K507</f>
        <v>0</v>
      </c>
      <c r="L504" s="311">
        <f>Councils!L507</f>
        <v>8</v>
      </c>
      <c r="M504" s="312">
        <f>Councils!M507</f>
        <v>53.33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1</v>
      </c>
      <c r="S504" s="311">
        <f>Councils!T507</f>
        <v>1</v>
      </c>
      <c r="T504" s="311">
        <f>Councils!U507</f>
        <v>0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IF(ISNA(VLOOKUP($A504,GA!$A$1:$D$867,3,0))," ",VLOOKUP($A504,GA!$A$1:$D$867,3,0))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IF(ISNA(VLOOKUP($V505,DD_Info!$A$1:$E$223,3,0)),0,VLOOKUP($V505,DD_Info!$A$1:$E$223,3,0))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IF(ISNA(VLOOKUP($A505,GA!$A$1:$D$867,3,0))," ",VLOOKUP($A505,GA!$A$1:$D$867,3,0))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IF(ISNA(VLOOKUP($V506,DD_Info!$A$1:$E$223,3,0)),0,VLOOKUP($V506,DD_Info!$A$1:$E$223,3,0))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3</v>
      </c>
      <c r="S506" s="311">
        <f>Councils!T509</f>
        <v>1</v>
      </c>
      <c r="T506" s="311">
        <f>Councils!U509</f>
        <v>2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IF(ISNA(VLOOKUP($A506,GA!$A$1:$D$867,3,0))," ",VLOOKUP($A506,GA!$A$1:$D$867,3,0))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IF(ISNA(VLOOKUP($V507,DD_Info!$A$1:$E$223,3,0)),0,VLOOKUP($V507,DD_Info!$A$1:$E$223,3,0))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3</v>
      </c>
      <c r="K507" s="311">
        <f>Councils!K510</f>
        <v>0</v>
      </c>
      <c r="L507" s="311">
        <f>Councils!L510</f>
        <v>3</v>
      </c>
      <c r="M507" s="312">
        <f>Councils!M510</f>
        <v>60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IF(ISNA(VLOOKUP($A507,GA!$A$1:$D$867,3,0))," ",VLOOKUP($A507,GA!$A$1:$D$867,3,0))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IF(ISNA(VLOOKUP($V508,DD_Info!$A$1:$E$223,3,0)),0,VLOOKUP($V508,DD_Info!$A$1:$E$223,3,0))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0</v>
      </c>
      <c r="H508" s="311">
        <f>Councils!H511</f>
        <v>0</v>
      </c>
      <c r="I508" s="311">
        <f>Councils!I511</f>
        <v>0</v>
      </c>
      <c r="J508" s="311">
        <f>Councils!J511</f>
        <v>9</v>
      </c>
      <c r="K508" s="311">
        <f>Councils!K511</f>
        <v>0</v>
      </c>
      <c r="L508" s="311">
        <f>Councils!L511</f>
        <v>9</v>
      </c>
      <c r="M508" s="312">
        <f>Councils!M511</f>
        <v>75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3</v>
      </c>
      <c r="S508" s="311">
        <f>Councils!T511</f>
        <v>0</v>
      </c>
      <c r="T508" s="311">
        <f>Councils!U511</f>
        <v>3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IF(ISNA(VLOOKUP($A508,GA!$A$1:$D$867,3,0))," ",VLOOKUP($A508,GA!$A$1:$D$867,3,0))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IF(ISNA(VLOOKUP($V509,DD_Info!$A$1:$E$223,3,0)),0,VLOOKUP($V509,DD_Info!$A$1:$E$223,3,0))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IF(ISNA(VLOOKUP($A509,GA!$A$1:$D$867,3,0))," ",VLOOKUP($A509,GA!$A$1:$D$867,3,0))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IF(ISNA(VLOOKUP($V510,DD_Info!$A$1:$E$223,3,0)),0,VLOOKUP($V510,DD_Info!$A$1:$E$223,3,0))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IF(ISNA(VLOOKUP($A510,GA!$A$1:$D$867,3,0))," ",VLOOKUP($A510,GA!$A$1:$D$867,3,0))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IF(ISNA(VLOOKUP($V511,DD_Info!$A$1:$E$223,3,0)),0,VLOOKUP($V511,DD_Info!$A$1:$E$223,3,0))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0</v>
      </c>
      <c r="H511" s="311">
        <f>Councils!H514</f>
        <v>0</v>
      </c>
      <c r="I511" s="311">
        <f>Councils!I514</f>
        <v>0</v>
      </c>
      <c r="J511" s="311">
        <f>Councils!J514</f>
        <v>12</v>
      </c>
      <c r="K511" s="311">
        <f>Councils!K514</f>
        <v>0</v>
      </c>
      <c r="L511" s="311">
        <f>Councils!L514</f>
        <v>12</v>
      </c>
      <c r="M511" s="312">
        <f>Councils!M514</f>
        <v>80</v>
      </c>
      <c r="N511" s="311">
        <f>Councils!O514</f>
        <v>0</v>
      </c>
      <c r="O511" s="311">
        <f>Councils!P514</f>
        <v>0</v>
      </c>
      <c r="P511" s="311">
        <f>Councils!Q514</f>
        <v>0</v>
      </c>
      <c r="Q511" s="311">
        <f>Councils!R514</f>
        <v>0</v>
      </c>
      <c r="R511" s="311">
        <f>Councils!S514</f>
        <v>4</v>
      </c>
      <c r="S511" s="311">
        <f>Councils!T514</f>
        <v>0</v>
      </c>
      <c r="T511" s="311">
        <f>Councils!U514</f>
        <v>4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IF(ISNA(VLOOKUP($A511,GA!$A$1:$D$867,3,0))," ",VLOOKUP($A511,GA!$A$1:$D$867,3,0))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IF(ISNA(VLOOKUP($V512,DD_Info!$A$1:$E$223,3,0)),0,VLOOKUP($V512,DD_Info!$A$1:$E$223,3,0))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10</v>
      </c>
      <c r="K512" s="311">
        <f>Councils!K515</f>
        <v>0</v>
      </c>
      <c r="L512" s="311">
        <f>Councils!L515</f>
        <v>10</v>
      </c>
      <c r="M512" s="312">
        <f>Councils!M515</f>
        <v>166.67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2</v>
      </c>
      <c r="S512" s="311">
        <f>Councils!T515</f>
        <v>0</v>
      </c>
      <c r="T512" s="311">
        <f>Councils!U515</f>
        <v>2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IF(ISNA(VLOOKUP($A512,GA!$A$1:$D$867,3,0))," ",VLOOKUP($A512,GA!$A$1:$D$867,3,0))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IF(ISNA(VLOOKUP($V513,DD_Info!$A$1:$E$223,3,0)),0,VLOOKUP($V513,DD_Info!$A$1:$E$223,3,0))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IF(ISNA(VLOOKUP($A513,GA!$A$1:$D$867,3,0))," ",VLOOKUP($A513,GA!$A$1:$D$867,3,0))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IF(ISNA(VLOOKUP($V514,DD_Info!$A$1:$E$223,3,0)),0,VLOOKUP($V514,DD_Info!$A$1:$E$223,3,0))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3</v>
      </c>
      <c r="K514" s="311">
        <f>Councils!K517</f>
        <v>0</v>
      </c>
      <c r="L514" s="311">
        <f>Councils!L517</f>
        <v>3</v>
      </c>
      <c r="M514" s="312">
        <f>Councils!M517</f>
        <v>37.5</v>
      </c>
      <c r="N514" s="311">
        <f>Councils!O517</f>
        <v>0</v>
      </c>
      <c r="O514" s="311">
        <f>Councils!P517</f>
        <v>0</v>
      </c>
      <c r="P514" s="311">
        <f>Councils!Q517</f>
        <v>1</v>
      </c>
      <c r="Q514" s="311">
        <f>Councils!R517</f>
        <v>-1</v>
      </c>
      <c r="R514" s="311">
        <f>Councils!S517</f>
        <v>0</v>
      </c>
      <c r="S514" s="311">
        <f>Councils!T517</f>
        <v>1</v>
      </c>
      <c r="T514" s="311">
        <f>Councils!U517</f>
        <v>-1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IF(ISNA(VLOOKUP($A514,GA!$A$1:$D$867,3,0))," ",VLOOKUP($A514,GA!$A$1:$D$867,3,0))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IF(ISNA(VLOOKUP($V515,DD_Info!$A$1:$E$223,3,0)),0,VLOOKUP($V515,DD_Info!$A$1:$E$223,3,0))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IF(ISNA(VLOOKUP($A515,GA!$A$1:$D$867,3,0))," ",VLOOKUP($A515,GA!$A$1:$D$867,3,0))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IF(ISNA(VLOOKUP($V516,DD_Info!$A$1:$E$223,3,0)),0,VLOOKUP($V516,DD_Info!$A$1:$E$223,3,0))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1</v>
      </c>
      <c r="H516" s="311">
        <f>Councils!H519</f>
        <v>0</v>
      </c>
      <c r="I516" s="311">
        <f>Councils!I519</f>
        <v>1</v>
      </c>
      <c r="J516" s="311">
        <f>Councils!J519</f>
        <v>5</v>
      </c>
      <c r="K516" s="311">
        <f>Councils!K519</f>
        <v>0</v>
      </c>
      <c r="L516" s="311">
        <f>Councils!L519</f>
        <v>5</v>
      </c>
      <c r="M516" s="312">
        <f>Councils!M519</f>
        <v>50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1</v>
      </c>
      <c r="S516" s="311">
        <f>Councils!T519</f>
        <v>1</v>
      </c>
      <c r="T516" s="311">
        <f>Councils!U519</f>
        <v>0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IF(ISNA(VLOOKUP($A516,GA!$A$1:$D$867,3,0))," ",VLOOKUP($A516,GA!$A$1:$D$867,3,0))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IF(ISNA(VLOOKUP($V517,DD_Info!$A$1:$E$223,3,0)),0,VLOOKUP($V517,DD_Info!$A$1:$E$223,3,0))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1</v>
      </c>
      <c r="S517" s="311">
        <f>Councils!T520</f>
        <v>0</v>
      </c>
      <c r="T517" s="311">
        <f>Councils!U520</f>
        <v>1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IF(ISNA(VLOOKUP($A517,GA!$A$1:$D$867,3,0))," ",VLOOKUP($A517,GA!$A$1:$D$867,3,0))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IF(ISNA(VLOOKUP($V518,DD_Info!$A$1:$E$223,3,0)),0,VLOOKUP($V518,DD_Info!$A$1:$E$223,3,0))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IF(ISNA(VLOOKUP($A518,GA!$A$1:$D$867,3,0))," ",VLOOKUP($A518,GA!$A$1:$D$867,3,0))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IF(ISNA(VLOOKUP($V519,DD_Info!$A$1:$E$223,3,0)),0,VLOOKUP($V519,DD_Info!$A$1:$E$223,3,0))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2</v>
      </c>
      <c r="H519" s="311">
        <f>Councils!H522</f>
        <v>0</v>
      </c>
      <c r="I519" s="311">
        <f>Councils!I522</f>
        <v>2</v>
      </c>
      <c r="J519" s="311">
        <f>Councils!J522</f>
        <v>8</v>
      </c>
      <c r="K519" s="311">
        <f>Councils!K522</f>
        <v>0</v>
      </c>
      <c r="L519" s="311">
        <f>Councils!L522</f>
        <v>8</v>
      </c>
      <c r="M519" s="312">
        <f>Councils!M522</f>
        <v>160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2</v>
      </c>
      <c r="S519" s="311">
        <f>Councils!T522</f>
        <v>0</v>
      </c>
      <c r="T519" s="311">
        <f>Councils!U522</f>
        <v>2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IF(ISNA(VLOOKUP($A519,GA!$A$1:$D$867,3,0))," ",VLOOKUP($A519,GA!$A$1:$D$867,3,0))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IF(ISNA(VLOOKUP($V520,DD_Info!$A$1:$E$223,3,0)),0,VLOOKUP($V520,DD_Info!$A$1:$E$223,3,0))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IF(ISNA(VLOOKUP($A520,GA!$A$1:$D$867,3,0))," ",VLOOKUP($A520,GA!$A$1:$D$867,3,0))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IF(ISNA(VLOOKUP($V521,DD_Info!$A$1:$E$223,3,0)),0,VLOOKUP($V521,DD_Info!$A$1:$E$223,3,0))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4</v>
      </c>
      <c r="K521" s="311">
        <f>Councils!K524</f>
        <v>0</v>
      </c>
      <c r="L521" s="311">
        <f>Councils!L524</f>
        <v>4</v>
      </c>
      <c r="M521" s="312">
        <f>Councils!M524</f>
        <v>80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IF(ISNA(VLOOKUP($A521,GA!$A$1:$D$867,3,0))," ",VLOOKUP($A521,GA!$A$1:$D$867,3,0))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IF(ISNA(VLOOKUP($V522,DD_Info!$A$1:$E$223,3,0)),0,VLOOKUP($V522,DD_Info!$A$1:$E$223,3,0))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1</v>
      </c>
      <c r="H522" s="311">
        <f>Councils!H525</f>
        <v>0</v>
      </c>
      <c r="I522" s="311">
        <f>Councils!I525</f>
        <v>1</v>
      </c>
      <c r="J522" s="311">
        <f>Councils!J525</f>
        <v>4</v>
      </c>
      <c r="K522" s="311">
        <f>Councils!K525</f>
        <v>0</v>
      </c>
      <c r="L522" s="311">
        <f>Councils!L525</f>
        <v>4</v>
      </c>
      <c r="M522" s="312">
        <f>Councils!M525</f>
        <v>57.14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IF(ISNA(VLOOKUP($A522,GA!$A$1:$D$867,3,0))," ",VLOOKUP($A522,GA!$A$1:$D$867,3,0))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IF(ISNA(VLOOKUP($V523,DD_Info!$A$1:$E$223,3,0)),0,VLOOKUP($V523,DD_Info!$A$1:$E$223,3,0))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1</v>
      </c>
      <c r="H523" s="311">
        <f>Councils!H526</f>
        <v>0</v>
      </c>
      <c r="I523" s="311">
        <f>Councils!I526</f>
        <v>1</v>
      </c>
      <c r="J523" s="311">
        <f>Councils!J526</f>
        <v>6</v>
      </c>
      <c r="K523" s="311">
        <f>Councils!K526</f>
        <v>0</v>
      </c>
      <c r="L523" s="311">
        <f>Councils!L526</f>
        <v>6</v>
      </c>
      <c r="M523" s="312">
        <f>Councils!M526</f>
        <v>85.71</v>
      </c>
      <c r="N523" s="311">
        <f>Councils!O526</f>
        <v>0</v>
      </c>
      <c r="O523" s="311">
        <f>Councils!P526</f>
        <v>1</v>
      </c>
      <c r="P523" s="311">
        <f>Councils!Q526</f>
        <v>0</v>
      </c>
      <c r="Q523" s="311">
        <f>Councils!R526</f>
        <v>1</v>
      </c>
      <c r="R523" s="311">
        <f>Councils!S526</f>
        <v>2</v>
      </c>
      <c r="S523" s="311">
        <f>Councils!T526</f>
        <v>1</v>
      </c>
      <c r="T523" s="311">
        <f>Councils!U526</f>
        <v>1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IF(ISNA(VLOOKUP($A523,GA!$A$1:$D$867,3,0))," ",VLOOKUP($A523,GA!$A$1:$D$867,3,0))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Unassigned</v>
      </c>
      <c r="C524" s="311" t="str">
        <f>Councils!D527</f>
        <v>Three Rivers</v>
      </c>
      <c r="D524" s="311" t="str">
        <f>IF(ISNA(VLOOKUP($V524,DD_Info!$A$1:$E$223,3,0)),0,VLOOKUP($V524,DD_Info!$A$1:$E$223,3,0))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IF(ISNA(VLOOKUP($A524,GA!$A$1:$D$867,3,0))," ",VLOOKUP($A524,GA!$A$1:$D$867,3,0))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IF(ISNA(VLOOKUP($V525,DD_Info!$A$1:$E$223,3,0)),0,VLOOKUP($V525,DD_Info!$A$1:$E$223,3,0))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1</v>
      </c>
      <c r="T525" s="311">
        <f>Councils!U528</f>
        <v>-1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IF(ISNA(VLOOKUP($A525,GA!$A$1:$D$867,3,0))," ",VLOOKUP($A525,GA!$A$1:$D$867,3,0))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IF(ISNA(VLOOKUP($V526,DD_Info!$A$1:$E$223,3,0)),0,VLOOKUP($V526,DD_Info!$A$1:$E$223,3,0))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0</v>
      </c>
      <c r="H526" s="311">
        <f>Councils!H529</f>
        <v>0</v>
      </c>
      <c r="I526" s="311">
        <f>Councils!I529</f>
        <v>0</v>
      </c>
      <c r="J526" s="311">
        <f>Councils!J529</f>
        <v>5</v>
      </c>
      <c r="K526" s="311">
        <f>Councils!K529</f>
        <v>0</v>
      </c>
      <c r="L526" s="311">
        <f>Councils!L529</f>
        <v>5</v>
      </c>
      <c r="M526" s="312">
        <f>Councils!M529</f>
        <v>83.33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IF(ISNA(VLOOKUP($A526,GA!$A$1:$D$867,3,0))," ",VLOOKUP($A526,GA!$A$1:$D$867,3,0))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IF(ISNA(VLOOKUP($V527,DD_Info!$A$1:$E$223,3,0)),0,VLOOKUP($V527,DD_Info!$A$1:$E$223,3,0))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IF(ISNA(VLOOKUP($A527,GA!$A$1:$D$867,3,0))," ",VLOOKUP($A527,GA!$A$1:$D$867,3,0))</f>
        <v>Stark</v>
      </c>
      <c r="Y527" s="344" t="str">
        <f>IF(ISNA(VLOOKUP($A527,Dormant_Councils!$A$1:$E$811,5,0)),"No",VLOOKUP($A527,Dormant_Councils!$A$1:$E$811,5,0))</f>
        <v>Dormant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IF(ISNA(VLOOKUP($V528,DD_Info!$A$1:$E$223,3,0)),0,VLOOKUP($V528,DD_Info!$A$1:$E$223,3,0))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IF(ISNA(VLOOKUP($A528,GA!$A$1:$D$867,3,0))," ",VLOOKUP($A528,GA!$A$1:$D$867,3,0))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IF(ISNA(VLOOKUP($V529,DD_Info!$A$1:$E$223,3,0)),0,VLOOKUP($V529,DD_Info!$A$1:$E$223,3,0))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3</v>
      </c>
      <c r="K529" s="311">
        <f>Councils!K532</f>
        <v>0</v>
      </c>
      <c r="L529" s="311">
        <f>Councils!L532</f>
        <v>3</v>
      </c>
      <c r="M529" s="312">
        <f>Councils!M532</f>
        <v>60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1</v>
      </c>
      <c r="S529" s="311">
        <f>Councils!T532</f>
        <v>0</v>
      </c>
      <c r="T529" s="311">
        <f>Councils!U532</f>
        <v>1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IF(ISNA(VLOOKUP($A529,GA!$A$1:$D$867,3,0))," ",VLOOKUP($A529,GA!$A$1:$D$867,3,0))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IF(ISNA(VLOOKUP($V530,DD_Info!$A$1:$E$223,3,0)),0,VLOOKUP($V530,DD_Info!$A$1:$E$223,3,0))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IF(ISNA(VLOOKUP($A530,GA!$A$1:$D$867,3,0))," ",VLOOKUP($A530,GA!$A$1:$D$867,3,0))</f>
        <v>Payne</v>
      </c>
      <c r="Y530" s="344" t="str">
        <f>IF(ISNA(VLOOKUP($A530,Dormant_Councils!$A$1:$E$811,5,0)),"No",VLOOKUP($A530,Dormant_Councils!$A$1:$E$811,5,0))</f>
        <v>No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IF(ISNA(VLOOKUP($V531,DD_Info!$A$1:$E$223,3,0)),0,VLOOKUP($V531,DD_Info!$A$1:$E$223,3,0))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0</v>
      </c>
      <c r="H531" s="311">
        <f>Councils!H534</f>
        <v>0</v>
      </c>
      <c r="I531" s="311">
        <f>Councils!I534</f>
        <v>0</v>
      </c>
      <c r="J531" s="311">
        <f>Councils!J534</f>
        <v>16</v>
      </c>
      <c r="K531" s="311">
        <f>Councils!K534</f>
        <v>0</v>
      </c>
      <c r="L531" s="311">
        <f>Councils!L534</f>
        <v>16</v>
      </c>
      <c r="M531" s="312">
        <f>Councils!M534</f>
        <v>106.67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2</v>
      </c>
      <c r="S531" s="311">
        <f>Councils!T534</f>
        <v>2</v>
      </c>
      <c r="T531" s="311">
        <f>Councils!U534</f>
        <v>0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IF(ISNA(VLOOKUP($A531,GA!$A$1:$D$867,3,0))," ",VLOOKUP($A531,GA!$A$1:$D$867,3,0))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IF(ISNA(VLOOKUP($V532,DD_Info!$A$1:$E$223,3,0)),0,VLOOKUP($V532,DD_Info!$A$1:$E$223,3,0))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IF(ISNA(VLOOKUP($A532,GA!$A$1:$D$867,3,0))," ",VLOOKUP($A532,GA!$A$1:$D$867,3,0))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IF(ISNA(VLOOKUP($V533,DD_Info!$A$1:$E$223,3,0)),0,VLOOKUP($V533,DD_Info!$A$1:$E$223,3,0))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IF(ISNA(VLOOKUP($A533,GA!$A$1:$D$867,3,0))," ",VLOOKUP($A533,GA!$A$1:$D$867,3,0))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IF(ISNA(VLOOKUP($V534,DD_Info!$A$1:$E$223,3,0)),0,VLOOKUP($V534,DD_Info!$A$1:$E$223,3,0))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1</v>
      </c>
      <c r="H534" s="311">
        <f>Councils!H537</f>
        <v>0</v>
      </c>
      <c r="I534" s="311">
        <f>Councils!I537</f>
        <v>1</v>
      </c>
      <c r="J534" s="311">
        <f>Councils!J537</f>
        <v>20</v>
      </c>
      <c r="K534" s="311">
        <f>Councils!K537</f>
        <v>0</v>
      </c>
      <c r="L534" s="311">
        <f>Councils!L537</f>
        <v>20</v>
      </c>
      <c r="M534" s="312">
        <f>Councils!M537</f>
        <v>133.33000000000001</v>
      </c>
      <c r="N534" s="311">
        <f>Councils!O537</f>
        <v>0</v>
      </c>
      <c r="O534" s="311">
        <f>Councils!P537</f>
        <v>1</v>
      </c>
      <c r="P534" s="311">
        <f>Councils!Q537</f>
        <v>1</v>
      </c>
      <c r="Q534" s="311">
        <f>Councils!R537</f>
        <v>0</v>
      </c>
      <c r="R534" s="311">
        <f>Councils!S537</f>
        <v>1</v>
      </c>
      <c r="S534" s="311">
        <f>Councils!T537</f>
        <v>3</v>
      </c>
      <c r="T534" s="311">
        <f>Councils!U537</f>
        <v>-2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IF(ISNA(VLOOKUP($A534,GA!$A$1:$D$867,3,0))," ",VLOOKUP($A534,GA!$A$1:$D$867,3,0))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IF(ISNA(VLOOKUP($V535,DD_Info!$A$1:$E$223,3,0)),0,VLOOKUP($V535,DD_Info!$A$1:$E$223,3,0))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IF(ISNA(VLOOKUP($A535,GA!$A$1:$D$867,3,0))," ",VLOOKUP($A535,GA!$A$1:$D$867,3,0))</f>
        <v>Payne</v>
      </c>
      <c r="Y535" s="344" t="str">
        <f>IF(ISNA(VLOOKUP($A535,Dormant_Councils!$A$1:$E$811,5,0)),"No",VLOOKUP($A535,Dormant_Councils!$A$1:$E$811,5,0))</f>
        <v>Dormant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IF(ISNA(VLOOKUP($V536,DD_Info!$A$1:$E$223,3,0)),0,VLOOKUP($V536,DD_Info!$A$1:$E$223,3,0))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1</v>
      </c>
      <c r="K536" s="311">
        <f>Councils!K539</f>
        <v>0</v>
      </c>
      <c r="L536" s="311">
        <f>Councils!L539</f>
        <v>1</v>
      </c>
      <c r="M536" s="312">
        <f>Councils!M539</f>
        <v>20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1</v>
      </c>
      <c r="T536" s="311">
        <f>Councils!U539</f>
        <v>0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IF(ISNA(VLOOKUP($A536,GA!$A$1:$D$867,3,0))," ",VLOOKUP($A536,GA!$A$1:$D$867,3,0))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IF(ISNA(VLOOKUP($V537,DD_Info!$A$1:$E$223,3,0)),0,VLOOKUP($V537,DD_Info!$A$1:$E$223,3,0))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IF(ISNA(VLOOKUP($A537,GA!$A$1:$D$867,3,0))," ",VLOOKUP($A537,GA!$A$1:$D$867,3,0))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IF(ISNA(VLOOKUP($V538,DD_Info!$A$1:$E$223,3,0)),0,VLOOKUP($V538,DD_Info!$A$1:$E$223,3,0))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1</v>
      </c>
      <c r="T538" s="311">
        <f>Councils!U541</f>
        <v>-1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IF(ISNA(VLOOKUP($A538,GA!$A$1:$D$867,3,0))," ",VLOOKUP($A538,GA!$A$1:$D$867,3,0))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IF(ISNA(VLOOKUP($V539,DD_Info!$A$1:$E$223,3,0)),0,VLOOKUP($V539,DD_Info!$A$1:$E$223,3,0))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IF(ISNA(VLOOKUP($A539,GA!$A$1:$D$867,3,0))," ",VLOOKUP($A539,GA!$A$1:$D$867,3,0))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IF(ISNA(VLOOKUP($V540,DD_Info!$A$1:$E$223,3,0)),0,VLOOKUP($V540,DD_Info!$A$1:$E$223,3,0))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1</v>
      </c>
      <c r="S540" s="311">
        <f>Councils!T543</f>
        <v>2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IF(ISNA(VLOOKUP($A540,GA!$A$1:$D$867,3,0))," ",VLOOKUP($A540,GA!$A$1:$D$867,3,0))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IF(ISNA(VLOOKUP($V541,DD_Info!$A$1:$E$223,3,0)),0,VLOOKUP($V541,DD_Info!$A$1:$E$223,3,0))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2</v>
      </c>
      <c r="S541" s="311">
        <f>Councils!T544</f>
        <v>0</v>
      </c>
      <c r="T541" s="311">
        <f>Councils!U544</f>
        <v>2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IF(ISNA(VLOOKUP($A541,GA!$A$1:$D$867,3,0))," ",VLOOKUP($A541,GA!$A$1:$D$867,3,0))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IF(ISNA(VLOOKUP($V542,DD_Info!$A$1:$E$223,3,0)),0,VLOOKUP($V542,DD_Info!$A$1:$E$223,3,0))</f>
        <v>Tyler</v>
      </c>
      <c r="E542" s="311">
        <f>Councils!E545</f>
        <v>33</v>
      </c>
      <c r="F542" s="311">
        <f>Councils!F545</f>
        <v>5</v>
      </c>
      <c r="G542" s="311">
        <f>Councils!G545</f>
        <v>1</v>
      </c>
      <c r="H542" s="311">
        <f>Councils!H545</f>
        <v>0</v>
      </c>
      <c r="I542" s="311">
        <f>Councils!I545</f>
        <v>1</v>
      </c>
      <c r="J542" s="311">
        <f>Councils!J545</f>
        <v>1</v>
      </c>
      <c r="K542" s="311">
        <f>Councils!K545</f>
        <v>0</v>
      </c>
      <c r="L542" s="311">
        <f>Councils!L545</f>
        <v>1</v>
      </c>
      <c r="M542" s="312">
        <f>Councils!M545</f>
        <v>20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IF(ISNA(VLOOKUP($A542,GA!$A$1:$D$867,3,0))," ",VLOOKUP($A542,GA!$A$1:$D$867,3,0))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IF(ISNA(VLOOKUP($V543,DD_Info!$A$1:$E$223,3,0)),0,VLOOKUP($V543,DD_Info!$A$1:$E$223,3,0))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1</v>
      </c>
      <c r="H543" s="311">
        <f>Councils!H546</f>
        <v>0</v>
      </c>
      <c r="I543" s="311">
        <f>Councils!I546</f>
        <v>1</v>
      </c>
      <c r="J543" s="311">
        <f>Councils!J546</f>
        <v>2</v>
      </c>
      <c r="K543" s="311">
        <f>Councils!K546</f>
        <v>0</v>
      </c>
      <c r="L543" s="311">
        <f>Councils!L546</f>
        <v>2</v>
      </c>
      <c r="M543" s="312">
        <f>Councils!M546</f>
        <v>25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1</v>
      </c>
      <c r="T543" s="311">
        <f>Councils!U546</f>
        <v>-1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IF(ISNA(VLOOKUP($A543,GA!$A$1:$D$867,3,0))," ",VLOOKUP($A543,GA!$A$1:$D$867,3,0))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IF(ISNA(VLOOKUP($V544,DD_Info!$A$1:$E$223,3,0)),0,VLOOKUP($V544,DD_Info!$A$1:$E$223,3,0))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5</v>
      </c>
      <c r="K544" s="311">
        <f>Councils!K547</f>
        <v>0</v>
      </c>
      <c r="L544" s="311">
        <f>Councils!L547</f>
        <v>5</v>
      </c>
      <c r="M544" s="312">
        <f>Councils!M547</f>
        <v>100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IF(ISNA(VLOOKUP($A544,GA!$A$1:$D$867,3,0))," ",VLOOKUP($A544,GA!$A$1:$D$867,3,0))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IF(ISNA(VLOOKUP($V545,DD_Info!$A$1:$E$223,3,0)),0,VLOOKUP($V545,DD_Info!$A$1:$E$223,3,0))</f>
        <v>Tyler</v>
      </c>
      <c r="E545" s="311">
        <f>Councils!E548</f>
        <v>34</v>
      </c>
      <c r="F545" s="311">
        <f>Councils!F548</f>
        <v>5</v>
      </c>
      <c r="G545" s="311">
        <f>Councils!G548</f>
        <v>1</v>
      </c>
      <c r="H545" s="311">
        <f>Councils!H548</f>
        <v>0</v>
      </c>
      <c r="I545" s="311">
        <f>Councils!I548</f>
        <v>1</v>
      </c>
      <c r="J545" s="311">
        <f>Councils!J548</f>
        <v>1</v>
      </c>
      <c r="K545" s="311">
        <f>Councils!K548</f>
        <v>0</v>
      </c>
      <c r="L545" s="311">
        <f>Councils!L548</f>
        <v>1</v>
      </c>
      <c r="M545" s="312">
        <f>Councils!M548</f>
        <v>20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IF(ISNA(VLOOKUP($A545,GA!$A$1:$D$867,3,0))," ",VLOOKUP($A545,GA!$A$1:$D$867,3,0))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IF(ISNA(VLOOKUP($V546,DD_Info!$A$1:$E$223,3,0)),0,VLOOKUP($V546,DD_Info!$A$1:$E$223,3,0))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IF(ISNA(VLOOKUP($A546,GA!$A$1:$D$867,3,0))," ",VLOOKUP($A546,GA!$A$1:$D$867,3,0))</f>
        <v>Carlin</v>
      </c>
      <c r="Y546" s="344" t="str">
        <f>IF(ISNA(VLOOKUP($A546,Dormant_Councils!$A$1:$E$811,5,0)),"No",VLOOKUP($A546,Dormant_Councils!$A$1:$E$811,5,0))</f>
        <v>Dormant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IF(ISNA(VLOOKUP($V547,DD_Info!$A$1:$E$223,3,0)),0,VLOOKUP($V547,DD_Info!$A$1:$E$223,3,0))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IF(ISNA(VLOOKUP($A547,GA!$A$1:$D$867,3,0))," ",VLOOKUP($A547,GA!$A$1:$D$867,3,0))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IF(ISNA(VLOOKUP($V548,DD_Info!$A$1:$E$223,3,0)),0,VLOOKUP($V548,DD_Info!$A$1:$E$223,3,0))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IF(ISNA(VLOOKUP($A548,GA!$A$1:$D$867,3,0))," ",VLOOKUP($A548,GA!$A$1:$D$867,3,0))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IF(ISNA(VLOOKUP($V549,DD_Info!$A$1:$E$223,3,0)),0,VLOOKUP($V549,DD_Info!$A$1:$E$223,3,0))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2</v>
      </c>
      <c r="K549" s="311">
        <f>Councils!K552</f>
        <v>0</v>
      </c>
      <c r="L549" s="311">
        <f>Councils!L552</f>
        <v>2</v>
      </c>
      <c r="M549" s="312">
        <f>Councils!M552</f>
        <v>20</v>
      </c>
      <c r="N549" s="311">
        <f>Councils!O552</f>
        <v>0</v>
      </c>
      <c r="O549" s="311">
        <f>Councils!P552</f>
        <v>1</v>
      </c>
      <c r="P549" s="311">
        <f>Councils!Q552</f>
        <v>0</v>
      </c>
      <c r="Q549" s="311">
        <f>Councils!R552</f>
        <v>1</v>
      </c>
      <c r="R549" s="311">
        <f>Councils!S552</f>
        <v>1</v>
      </c>
      <c r="S549" s="311">
        <f>Councils!T552</f>
        <v>1</v>
      </c>
      <c r="T549" s="311">
        <f>Councils!U552</f>
        <v>0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IF(ISNA(VLOOKUP($A549,GA!$A$1:$D$867,3,0))," ",VLOOKUP($A549,GA!$A$1:$D$867,3,0))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IF(ISNA(VLOOKUP($V550,DD_Info!$A$1:$E$223,3,0)),0,VLOOKUP($V550,DD_Info!$A$1:$E$223,3,0))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IF(ISNA(VLOOKUP($A550,GA!$A$1:$D$867,3,0))," ",VLOOKUP($A550,GA!$A$1:$D$867,3,0))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IF(ISNA(VLOOKUP($V551,DD_Info!$A$1:$E$223,3,0)),0,VLOOKUP($V551,DD_Info!$A$1:$E$223,3,0))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IF(ISNA(VLOOKUP($A551,GA!$A$1:$D$867,3,0))," ",VLOOKUP($A551,GA!$A$1:$D$867,3,0))</f>
        <v>Carlin</v>
      </c>
      <c r="Y551" s="344" t="str">
        <f>IF(ISNA(VLOOKUP($A551,Dormant_Councils!$A$1:$E$811,5,0)),"No",VLOOKUP($A551,Dormant_Councils!$A$1:$E$811,5,0))</f>
        <v>No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IF(ISNA(VLOOKUP($V552,DD_Info!$A$1:$E$223,3,0)),0,VLOOKUP($V552,DD_Info!$A$1:$E$223,3,0))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IF(ISNA(VLOOKUP($A552,GA!$A$1:$D$867,3,0))," ",VLOOKUP($A552,GA!$A$1:$D$867,3,0))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Unassigned</v>
      </c>
      <c r="C553" s="311" t="str">
        <f>Councils!D556</f>
        <v>Galena Park</v>
      </c>
      <c r="D553" s="311" t="str">
        <f>IF(ISNA(VLOOKUP($V553,DD_Info!$A$1:$E$223,3,0)),0,VLOOKUP($V553,DD_Info!$A$1:$E$223,3,0))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IF(ISNA(VLOOKUP($A553,GA!$A$1:$D$867,3,0))," ",VLOOKUP($A553,GA!$A$1:$D$867,3,0))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IF(ISNA(VLOOKUP($V554,DD_Info!$A$1:$E$223,3,0)),0,VLOOKUP($V554,DD_Info!$A$1:$E$223,3,0))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1</v>
      </c>
      <c r="K554" s="311">
        <f>Councils!K557</f>
        <v>0</v>
      </c>
      <c r="L554" s="311">
        <f>Councils!L557</f>
        <v>1</v>
      </c>
      <c r="M554" s="312">
        <f>Councils!M557</f>
        <v>20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IF(ISNA(VLOOKUP($A554,GA!$A$1:$D$867,3,0))," ",VLOOKUP($A554,GA!$A$1:$D$867,3,0))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IF(ISNA(VLOOKUP($V555,DD_Info!$A$1:$E$223,3,0)),0,VLOOKUP($V555,DD_Info!$A$1:$E$223,3,0))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2</v>
      </c>
      <c r="H555" s="311">
        <f>Councils!H558</f>
        <v>0</v>
      </c>
      <c r="I555" s="311">
        <f>Councils!I558</f>
        <v>2</v>
      </c>
      <c r="J555" s="311">
        <f>Councils!J558</f>
        <v>9</v>
      </c>
      <c r="K555" s="311">
        <f>Councils!K558</f>
        <v>0</v>
      </c>
      <c r="L555" s="311">
        <f>Councils!L558</f>
        <v>9</v>
      </c>
      <c r="M555" s="312">
        <f>Councils!M558</f>
        <v>69.23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IF(ISNA(VLOOKUP($A555,GA!$A$1:$D$867,3,0))," ",VLOOKUP($A555,GA!$A$1:$D$867,3,0))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IF(ISNA(VLOOKUP($V556,DD_Info!$A$1:$E$223,3,0)),0,VLOOKUP($V556,DD_Info!$A$1:$E$223,3,0))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0</v>
      </c>
      <c r="H556" s="311">
        <f>Councils!H559</f>
        <v>0</v>
      </c>
      <c r="I556" s="311">
        <f>Councils!I559</f>
        <v>0</v>
      </c>
      <c r="J556" s="311">
        <f>Councils!J559</f>
        <v>7</v>
      </c>
      <c r="K556" s="311">
        <f>Councils!K559</f>
        <v>0</v>
      </c>
      <c r="L556" s="311">
        <f>Councils!L559</f>
        <v>7</v>
      </c>
      <c r="M556" s="312">
        <f>Councils!M559</f>
        <v>53.85</v>
      </c>
      <c r="N556" s="311">
        <f>Councils!O559</f>
        <v>0</v>
      </c>
      <c r="O556" s="311">
        <f>Councils!P559</f>
        <v>0</v>
      </c>
      <c r="P556" s="311">
        <f>Councils!Q559</f>
        <v>1</v>
      </c>
      <c r="Q556" s="311">
        <f>Councils!R559</f>
        <v>-1</v>
      </c>
      <c r="R556" s="311">
        <f>Councils!S559</f>
        <v>3</v>
      </c>
      <c r="S556" s="311">
        <f>Councils!T559</f>
        <v>3</v>
      </c>
      <c r="T556" s="311">
        <f>Councils!U559</f>
        <v>0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IF(ISNA(VLOOKUP($A556,GA!$A$1:$D$867,3,0))," ",VLOOKUP($A556,GA!$A$1:$D$867,3,0))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IF(ISNA(VLOOKUP($V557,DD_Info!$A$1:$E$223,3,0)),0,VLOOKUP($V557,DD_Info!$A$1:$E$223,3,0))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3</v>
      </c>
      <c r="K557" s="311">
        <f>Councils!K560</f>
        <v>0</v>
      </c>
      <c r="L557" s="311">
        <f>Councils!L560</f>
        <v>3</v>
      </c>
      <c r="M557" s="312">
        <f>Councils!M560</f>
        <v>60</v>
      </c>
      <c r="N557" s="311">
        <f>Councils!O560</f>
        <v>0</v>
      </c>
      <c r="O557" s="311">
        <f>Councils!P560</f>
        <v>0</v>
      </c>
      <c r="P557" s="311">
        <f>Councils!Q560</f>
        <v>1</v>
      </c>
      <c r="Q557" s="311">
        <f>Councils!R560</f>
        <v>-1</v>
      </c>
      <c r="R557" s="311">
        <f>Councils!S560</f>
        <v>0</v>
      </c>
      <c r="S557" s="311">
        <f>Councils!T560</f>
        <v>1</v>
      </c>
      <c r="T557" s="311">
        <f>Councils!U560</f>
        <v>-1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IF(ISNA(VLOOKUP($A557,GA!$A$1:$D$867,3,0))," ",VLOOKUP($A557,GA!$A$1:$D$867,3,0))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IF(ISNA(VLOOKUP($V558,DD_Info!$A$1:$E$223,3,0)),0,VLOOKUP($V558,DD_Info!$A$1:$E$223,3,0))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4</v>
      </c>
      <c r="K558" s="311">
        <f>Councils!K561</f>
        <v>0</v>
      </c>
      <c r="L558" s="311">
        <f>Councils!L561</f>
        <v>4</v>
      </c>
      <c r="M558" s="312">
        <f>Councils!M561</f>
        <v>33.33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2</v>
      </c>
      <c r="S558" s="311">
        <f>Councils!T561</f>
        <v>0</v>
      </c>
      <c r="T558" s="311">
        <f>Councils!U561</f>
        <v>2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IF(ISNA(VLOOKUP($A558,GA!$A$1:$D$867,3,0))," ",VLOOKUP($A558,GA!$A$1:$D$867,3,0))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IF(ISNA(VLOOKUP($V559,DD_Info!$A$1:$E$223,3,0)),0,VLOOKUP($V559,DD_Info!$A$1:$E$223,3,0))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IF(ISNA(VLOOKUP($A559,GA!$A$1:$D$867,3,0))," ",VLOOKUP($A559,GA!$A$1:$D$867,3,0))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IF(ISNA(VLOOKUP($V560,DD_Info!$A$1:$E$223,3,0)),0,VLOOKUP($V560,DD_Info!$A$1:$E$223,3,0))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IF(ISNA(VLOOKUP($A560,GA!$A$1:$D$867,3,0))," ",VLOOKUP($A560,GA!$A$1:$D$867,3,0))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IF(ISNA(VLOOKUP($V561,DD_Info!$A$1:$E$223,3,0)),0,VLOOKUP($V561,DD_Info!$A$1:$E$223,3,0))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IF(ISNA(VLOOKUP($A561,GA!$A$1:$D$867,3,0))," ",VLOOKUP($A561,GA!$A$1:$D$867,3,0))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IF(ISNA(VLOOKUP($V562,DD_Info!$A$1:$E$223,3,0)),0,VLOOKUP($V562,DD_Info!$A$1:$E$223,3,0))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2</v>
      </c>
      <c r="K562" s="311">
        <f>Councils!K565</f>
        <v>0</v>
      </c>
      <c r="L562" s="311">
        <f>Councils!L565</f>
        <v>2</v>
      </c>
      <c r="M562" s="312">
        <f>Councils!M565</f>
        <v>15.38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IF(ISNA(VLOOKUP($A562,GA!$A$1:$D$867,3,0))," ",VLOOKUP($A562,GA!$A$1:$D$867,3,0))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IF(ISNA(VLOOKUP($V563,DD_Info!$A$1:$E$223,3,0)),0,VLOOKUP($V563,DD_Info!$A$1:$E$223,3,0))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IF(ISNA(VLOOKUP($A563,GA!$A$1:$D$867,3,0))," ",VLOOKUP($A563,GA!$A$1:$D$867,3,0))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IF(ISNA(VLOOKUP($V564,DD_Info!$A$1:$E$223,3,0)),0,VLOOKUP($V564,DD_Info!$A$1:$E$223,3,0))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IF(ISNA(VLOOKUP($A564,GA!$A$1:$D$867,3,0))," ",VLOOKUP($A564,GA!$A$1:$D$867,3,0))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IF(ISNA(VLOOKUP($V565,DD_Info!$A$1:$E$223,3,0)),0,VLOOKUP($V565,DD_Info!$A$1:$E$223,3,0))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3</v>
      </c>
      <c r="H565" s="311">
        <f>Councils!H568</f>
        <v>0</v>
      </c>
      <c r="I565" s="311">
        <f>Councils!I568</f>
        <v>3</v>
      </c>
      <c r="J565" s="311">
        <f>Councils!J568</f>
        <v>10</v>
      </c>
      <c r="K565" s="311">
        <f>Councils!K568</f>
        <v>0</v>
      </c>
      <c r="L565" s="311">
        <f>Councils!L568</f>
        <v>10</v>
      </c>
      <c r="M565" s="312">
        <f>Councils!M568</f>
        <v>125</v>
      </c>
      <c r="N565" s="311">
        <f>Councils!O568</f>
        <v>0</v>
      </c>
      <c r="O565" s="311">
        <f>Councils!P568</f>
        <v>1</v>
      </c>
      <c r="P565" s="311">
        <f>Councils!Q568</f>
        <v>0</v>
      </c>
      <c r="Q565" s="311">
        <f>Councils!R568</f>
        <v>1</v>
      </c>
      <c r="R565" s="311">
        <f>Councils!S568</f>
        <v>3</v>
      </c>
      <c r="S565" s="311">
        <f>Councils!T568</f>
        <v>4</v>
      </c>
      <c r="T565" s="311">
        <f>Councils!U568</f>
        <v>-1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IF(ISNA(VLOOKUP($A565,GA!$A$1:$D$867,3,0))," ",VLOOKUP($A565,GA!$A$1:$D$867,3,0))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IF(ISNA(VLOOKUP($V566,DD_Info!$A$1:$E$223,3,0)),0,VLOOKUP($V566,DD_Info!$A$1:$E$223,3,0))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IF(ISNA(VLOOKUP($A566,GA!$A$1:$D$867,3,0))," ",VLOOKUP($A566,GA!$A$1:$D$867,3,0))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IF(ISNA(VLOOKUP($V567,DD_Info!$A$1:$E$223,3,0)),0,VLOOKUP($V567,DD_Info!$A$1:$E$223,3,0))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IF(ISNA(VLOOKUP($A567,GA!$A$1:$D$867,3,0))," ",VLOOKUP($A567,GA!$A$1:$D$867,3,0))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IF(ISNA(VLOOKUP($V568,DD_Info!$A$1:$E$223,3,0)),0,VLOOKUP($V568,DD_Info!$A$1:$E$223,3,0))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7</v>
      </c>
      <c r="K568" s="311">
        <f>Councils!K571</f>
        <v>0</v>
      </c>
      <c r="L568" s="311">
        <f>Councils!L571</f>
        <v>7</v>
      </c>
      <c r="M568" s="312">
        <f>Councils!M571</f>
        <v>50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3</v>
      </c>
      <c r="S568" s="311">
        <f>Councils!T571</f>
        <v>1</v>
      </c>
      <c r="T568" s="311">
        <f>Councils!U571</f>
        <v>2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IF(ISNA(VLOOKUP($A568,GA!$A$1:$D$867,3,0))," ",VLOOKUP($A568,GA!$A$1:$D$867,3,0))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IF(ISNA(VLOOKUP($V569,DD_Info!$A$1:$E$223,3,0)),0,VLOOKUP($V569,DD_Info!$A$1:$E$223,3,0))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IF(ISNA(VLOOKUP($A569,GA!$A$1:$D$867,3,0))," ",VLOOKUP($A569,GA!$A$1:$D$867,3,0))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IF(ISNA(VLOOKUP($V570,DD_Info!$A$1:$E$223,3,0)),0,VLOOKUP($V570,DD_Info!$A$1:$E$223,3,0))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IF(ISNA(VLOOKUP($A570,GA!$A$1:$D$867,3,0))," ",VLOOKUP($A570,GA!$A$1:$D$867,3,0))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IF(ISNA(VLOOKUP($V571,DD_Info!$A$1:$E$223,3,0)),0,VLOOKUP($V571,DD_Info!$A$1:$E$223,3,0))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1</v>
      </c>
      <c r="H571" s="311">
        <f>Councils!H574</f>
        <v>0</v>
      </c>
      <c r="I571" s="311">
        <f>Councils!I574</f>
        <v>1</v>
      </c>
      <c r="J571" s="311">
        <f>Councils!J574</f>
        <v>6</v>
      </c>
      <c r="K571" s="311">
        <f>Councils!K574</f>
        <v>0</v>
      </c>
      <c r="L571" s="311">
        <f>Councils!L574</f>
        <v>6</v>
      </c>
      <c r="M571" s="312">
        <f>Councils!M574</f>
        <v>66.67</v>
      </c>
      <c r="N571" s="311">
        <f>Councils!O574</f>
        <v>0</v>
      </c>
      <c r="O571" s="311">
        <f>Councils!P574</f>
        <v>1</v>
      </c>
      <c r="P571" s="311">
        <f>Councils!Q574</f>
        <v>0</v>
      </c>
      <c r="Q571" s="311">
        <f>Councils!R574</f>
        <v>1</v>
      </c>
      <c r="R571" s="311">
        <f>Councils!S574</f>
        <v>1</v>
      </c>
      <c r="S571" s="311">
        <f>Councils!T574</f>
        <v>1</v>
      </c>
      <c r="T571" s="311">
        <f>Councils!U574</f>
        <v>0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IF(ISNA(VLOOKUP($A571,GA!$A$1:$D$867,3,0))," ",VLOOKUP($A571,GA!$A$1:$D$867,3,0))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IF(ISNA(VLOOKUP($V572,DD_Info!$A$1:$E$223,3,0)),0,VLOOKUP($V572,DD_Info!$A$1:$E$223,3,0))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1</v>
      </c>
      <c r="K572" s="311">
        <f>Councils!K575</f>
        <v>0</v>
      </c>
      <c r="L572" s="311">
        <f>Councils!L575</f>
        <v>1</v>
      </c>
      <c r="M572" s="312">
        <f>Councils!M575</f>
        <v>20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IF(ISNA(VLOOKUP($A572,GA!$A$1:$D$867,3,0))," ",VLOOKUP($A572,GA!$A$1:$D$867,3,0))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IF(ISNA(VLOOKUP($V573,DD_Info!$A$1:$E$223,3,0)),0,VLOOKUP($V573,DD_Info!$A$1:$E$223,3,0))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IF(ISNA(VLOOKUP($A573,GA!$A$1:$D$867,3,0))," ",VLOOKUP($A573,GA!$A$1:$D$867,3,0))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IF(ISNA(VLOOKUP($V574,DD_Info!$A$1:$E$223,3,0)),0,VLOOKUP($V574,DD_Info!$A$1:$E$223,3,0))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IF(ISNA(VLOOKUP($A574,GA!$A$1:$D$867,3,0))," ",VLOOKUP($A574,GA!$A$1:$D$867,3,0))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IF(ISNA(VLOOKUP($V575,DD_Info!$A$1:$E$223,3,0)),0,VLOOKUP($V575,DD_Info!$A$1:$E$223,3,0))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IF(ISNA(VLOOKUP($A575,GA!$A$1:$D$867,3,0))," ",VLOOKUP($A575,GA!$A$1:$D$867,3,0))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IF(ISNA(VLOOKUP($V576,DD_Info!$A$1:$E$223,3,0)),0,VLOOKUP($V576,DD_Info!$A$1:$E$223,3,0))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IF(ISNA(VLOOKUP($A576,GA!$A$1:$D$867,3,0))," ",VLOOKUP($A576,GA!$A$1:$D$867,3,0))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IF(ISNA(VLOOKUP($V577,DD_Info!$A$1:$E$223,3,0)),0,VLOOKUP($V577,DD_Info!$A$1:$E$223,3,0))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0</v>
      </c>
      <c r="H577" s="311">
        <f>Councils!H580</f>
        <v>0</v>
      </c>
      <c r="I577" s="311">
        <f>Councils!I580</f>
        <v>0</v>
      </c>
      <c r="J577" s="311">
        <f>Councils!J580</f>
        <v>8</v>
      </c>
      <c r="K577" s="311">
        <f>Councils!K580</f>
        <v>0</v>
      </c>
      <c r="L577" s="311">
        <f>Councils!L580</f>
        <v>8</v>
      </c>
      <c r="M577" s="312">
        <f>Councils!M580</f>
        <v>100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1</v>
      </c>
      <c r="S577" s="311">
        <f>Councils!T580</f>
        <v>0</v>
      </c>
      <c r="T577" s="311">
        <f>Councils!U580</f>
        <v>1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IF(ISNA(VLOOKUP($A577,GA!$A$1:$D$867,3,0))," ",VLOOKUP($A577,GA!$A$1:$D$867,3,0))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IF(ISNA(VLOOKUP($V578,DD_Info!$A$1:$E$223,3,0)),0,VLOOKUP($V578,DD_Info!$A$1:$E$223,3,0))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IF(ISNA(VLOOKUP($A578,GA!$A$1:$D$867,3,0))," ",VLOOKUP($A578,GA!$A$1:$D$867,3,0))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IF(ISNA(VLOOKUP($V579,DD_Info!$A$1:$E$223,3,0)),0,VLOOKUP($V579,DD_Info!$A$1:$E$223,3,0))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IF(ISNA(VLOOKUP($A579,GA!$A$1:$D$867,3,0))," ",VLOOKUP($A579,GA!$A$1:$D$867,3,0))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IF(ISNA(VLOOKUP($V580,DD_Info!$A$1:$E$223,3,0)),0,VLOOKUP($V580,DD_Info!$A$1:$E$223,3,0))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5</v>
      </c>
      <c r="H580" s="311">
        <f>Councils!H583</f>
        <v>0</v>
      </c>
      <c r="I580" s="311">
        <f>Councils!I583</f>
        <v>5</v>
      </c>
      <c r="J580" s="311">
        <f>Councils!J583</f>
        <v>5</v>
      </c>
      <c r="K580" s="311">
        <f>Councils!K583</f>
        <v>0</v>
      </c>
      <c r="L580" s="311">
        <f>Councils!L583</f>
        <v>5</v>
      </c>
      <c r="M580" s="312">
        <f>Councils!M583</f>
        <v>100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IF(ISNA(VLOOKUP($A580,GA!$A$1:$D$867,3,0))," ",VLOOKUP($A580,GA!$A$1:$D$867,3,0))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IF(ISNA(VLOOKUP($V581,DD_Info!$A$1:$E$223,3,0)),0,VLOOKUP($V581,DD_Info!$A$1:$E$223,3,0))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3</v>
      </c>
      <c r="K581" s="311">
        <f>Councils!K584</f>
        <v>0</v>
      </c>
      <c r="L581" s="311">
        <f>Councils!L584</f>
        <v>3</v>
      </c>
      <c r="M581" s="312">
        <f>Councils!M584</f>
        <v>60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IF(ISNA(VLOOKUP($A581,GA!$A$1:$D$867,3,0))," ",VLOOKUP($A581,GA!$A$1:$D$867,3,0))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IF(ISNA(VLOOKUP($V582,DD_Info!$A$1:$E$223,3,0)),0,VLOOKUP($V582,DD_Info!$A$1:$E$223,3,0))</f>
        <v>Tyler</v>
      </c>
      <c r="E582" s="311">
        <f>Councils!E585</f>
        <v>21</v>
      </c>
      <c r="F582" s="311">
        <f>Councils!F585</f>
        <v>5</v>
      </c>
      <c r="G582" s="311">
        <f>Councils!G585</f>
        <v>1</v>
      </c>
      <c r="H582" s="311">
        <f>Councils!H585</f>
        <v>0</v>
      </c>
      <c r="I582" s="311">
        <f>Councils!I585</f>
        <v>1</v>
      </c>
      <c r="J582" s="311">
        <f>Councils!J585</f>
        <v>1</v>
      </c>
      <c r="K582" s="311">
        <f>Councils!K585</f>
        <v>0</v>
      </c>
      <c r="L582" s="311">
        <f>Councils!L585</f>
        <v>1</v>
      </c>
      <c r="M582" s="312">
        <f>Councils!M585</f>
        <v>20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IF(ISNA(VLOOKUP($A582,GA!$A$1:$D$867,3,0))," ",VLOOKUP($A582,GA!$A$1:$D$867,3,0))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IF(ISNA(VLOOKUP($V583,DD_Info!$A$1:$E$223,3,0)),0,VLOOKUP($V583,DD_Info!$A$1:$E$223,3,0))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IF(ISNA(VLOOKUP($A583,GA!$A$1:$D$867,3,0))," ",VLOOKUP($A583,GA!$A$1:$D$867,3,0))</f>
        <v>Carlin</v>
      </c>
      <c r="Y583" s="344" t="str">
        <f>IF(ISNA(VLOOKUP($A583,Dormant_Councils!$A$1:$E$811,5,0)),"No",VLOOKUP($A583,Dormant_Councils!$A$1:$E$811,5,0))</f>
        <v>Dormant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IF(ISNA(VLOOKUP($V584,DD_Info!$A$1:$E$223,3,0)),0,VLOOKUP($V584,DD_Info!$A$1:$E$223,3,0))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1</v>
      </c>
      <c r="H584" s="311">
        <f>Councils!H587</f>
        <v>0</v>
      </c>
      <c r="I584" s="311">
        <f>Councils!I587</f>
        <v>1</v>
      </c>
      <c r="J584" s="311">
        <f>Councils!J587</f>
        <v>4</v>
      </c>
      <c r="K584" s="311">
        <f>Councils!K587</f>
        <v>0</v>
      </c>
      <c r="L584" s="311">
        <f>Councils!L587</f>
        <v>4</v>
      </c>
      <c r="M584" s="312">
        <f>Councils!M587</f>
        <v>36.36</v>
      </c>
      <c r="N584" s="311">
        <f>Councils!O587</f>
        <v>0</v>
      </c>
      <c r="O584" s="311">
        <f>Councils!P587</f>
        <v>0</v>
      </c>
      <c r="P584" s="311">
        <f>Councils!Q587</f>
        <v>1</v>
      </c>
      <c r="Q584" s="311">
        <f>Councils!R587</f>
        <v>-1</v>
      </c>
      <c r="R584" s="311">
        <f>Councils!S587</f>
        <v>1</v>
      </c>
      <c r="S584" s="311">
        <f>Councils!T587</f>
        <v>2</v>
      </c>
      <c r="T584" s="311">
        <f>Councils!U587</f>
        <v>-1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IF(ISNA(VLOOKUP($A584,GA!$A$1:$D$867,3,0))," ",VLOOKUP($A584,GA!$A$1:$D$867,3,0))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IF(ISNA(VLOOKUP($V585,DD_Info!$A$1:$E$223,3,0)),0,VLOOKUP($V585,DD_Info!$A$1:$E$223,3,0))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1</v>
      </c>
      <c r="H585" s="311">
        <f>Councils!H588</f>
        <v>0</v>
      </c>
      <c r="I585" s="311">
        <f>Councils!I588</f>
        <v>1</v>
      </c>
      <c r="J585" s="311">
        <f>Councils!J588</f>
        <v>6</v>
      </c>
      <c r="K585" s="311">
        <f>Councils!K588</f>
        <v>0</v>
      </c>
      <c r="L585" s="311">
        <f>Councils!L588</f>
        <v>6</v>
      </c>
      <c r="M585" s="312">
        <f>Councils!M588</f>
        <v>40</v>
      </c>
      <c r="N585" s="311">
        <f>Councils!O588</f>
        <v>0</v>
      </c>
      <c r="O585" s="311">
        <f>Councils!P588</f>
        <v>1</v>
      </c>
      <c r="P585" s="311">
        <f>Councils!Q588</f>
        <v>0</v>
      </c>
      <c r="Q585" s="311">
        <f>Councils!R588</f>
        <v>1</v>
      </c>
      <c r="R585" s="311">
        <f>Councils!S588</f>
        <v>2</v>
      </c>
      <c r="S585" s="311">
        <f>Councils!T588</f>
        <v>4</v>
      </c>
      <c r="T585" s="311">
        <f>Councils!U588</f>
        <v>-2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IF(ISNA(VLOOKUP($A585,GA!$A$1:$D$867,3,0))," ",VLOOKUP($A585,GA!$A$1:$D$867,3,0))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IF(ISNA(VLOOKUP($V586,DD_Info!$A$1:$E$223,3,0)),0,VLOOKUP($V586,DD_Info!$A$1:$E$223,3,0))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IF(ISNA(VLOOKUP($A586,GA!$A$1:$D$867,3,0))," ",VLOOKUP($A586,GA!$A$1:$D$867,3,0))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IF(ISNA(VLOOKUP($V587,DD_Info!$A$1:$E$223,3,0)),0,VLOOKUP($V587,DD_Info!$A$1:$E$223,3,0))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IF(ISNA(VLOOKUP($A587,GA!$A$1:$D$867,3,0))," ",VLOOKUP($A587,GA!$A$1:$D$867,3,0))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IF(ISNA(VLOOKUP($V588,DD_Info!$A$1:$E$223,3,0)),0,VLOOKUP($V588,DD_Info!$A$1:$E$223,3,0))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2</v>
      </c>
      <c r="T588" s="311">
        <f>Councils!U591</f>
        <v>-2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IF(ISNA(VLOOKUP($A588,GA!$A$1:$D$867,3,0))," ",VLOOKUP($A588,GA!$A$1:$D$867,3,0))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IF(ISNA(VLOOKUP($V589,DD_Info!$A$1:$E$223,3,0)),0,VLOOKUP($V589,DD_Info!$A$1:$E$223,3,0))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IF(ISNA(VLOOKUP($A589,GA!$A$1:$D$867,3,0))," ",VLOOKUP($A589,GA!$A$1:$D$867,3,0))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IF(ISNA(VLOOKUP($V590,DD_Info!$A$1:$E$223,3,0)),0,VLOOKUP($V590,DD_Info!$A$1:$E$223,3,0))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IF(ISNA(VLOOKUP($A590,GA!$A$1:$D$867,3,0))," ",VLOOKUP($A590,GA!$A$1:$D$867,3,0))</f>
        <v>Regan</v>
      </c>
      <c r="Y590" s="344" t="str">
        <f>IF(ISNA(VLOOKUP($A590,Dormant_Councils!$A$1:$E$811,5,0)),"No",VLOOKUP($A590,Dormant_Councils!$A$1:$E$811,5,0))</f>
        <v>Dormant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IF(ISNA(VLOOKUP($V591,DD_Info!$A$1:$E$223,3,0)),0,VLOOKUP($V591,DD_Info!$A$1:$E$223,3,0))</f>
        <v>Lubbock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IF(ISNA(VLOOKUP($A591,GA!$A$1:$D$867,3,0))," ",VLOOKUP($A591,GA!$A$1:$D$867,3,0))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IF(ISNA(VLOOKUP($V592,DD_Info!$A$1:$E$223,3,0)),0,VLOOKUP($V592,DD_Info!$A$1:$E$223,3,0))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IF(ISNA(VLOOKUP($A592,GA!$A$1:$D$867,3,0))," ",VLOOKUP($A592,GA!$A$1:$D$867,3,0))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IF(ISNA(VLOOKUP($V593,DD_Info!$A$1:$E$223,3,0)),0,VLOOKUP($V593,DD_Info!$A$1:$E$223,3,0))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2</v>
      </c>
      <c r="H593" s="311">
        <f>Councils!H596</f>
        <v>0</v>
      </c>
      <c r="I593" s="311">
        <f>Councils!I596</f>
        <v>2</v>
      </c>
      <c r="J593" s="311">
        <f>Councils!J596</f>
        <v>14</v>
      </c>
      <c r="K593" s="311">
        <f>Councils!K596</f>
        <v>0</v>
      </c>
      <c r="L593" s="311">
        <f>Councils!L596</f>
        <v>14</v>
      </c>
      <c r="M593" s="312">
        <f>Councils!M596</f>
        <v>93.33</v>
      </c>
      <c r="N593" s="311">
        <f>Councils!O596</f>
        <v>0</v>
      </c>
      <c r="O593" s="311">
        <f>Councils!P596</f>
        <v>0</v>
      </c>
      <c r="P593" s="311">
        <f>Councils!Q596</f>
        <v>1</v>
      </c>
      <c r="Q593" s="311">
        <f>Councils!R596</f>
        <v>-1</v>
      </c>
      <c r="R593" s="311">
        <f>Councils!S596</f>
        <v>2</v>
      </c>
      <c r="S593" s="311">
        <f>Councils!T596</f>
        <v>2</v>
      </c>
      <c r="T593" s="311">
        <f>Councils!U596</f>
        <v>0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IF(ISNA(VLOOKUP($A593,GA!$A$1:$D$867,3,0))," ",VLOOKUP($A593,GA!$A$1:$D$867,3,0))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IF(ISNA(VLOOKUP($V594,DD_Info!$A$1:$E$223,3,0)),0,VLOOKUP($V594,DD_Info!$A$1:$E$223,3,0))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4</v>
      </c>
      <c r="H594" s="311">
        <f>Councils!H597</f>
        <v>0</v>
      </c>
      <c r="I594" s="311">
        <f>Councils!I597</f>
        <v>4</v>
      </c>
      <c r="J594" s="311">
        <f>Councils!J597</f>
        <v>12</v>
      </c>
      <c r="K594" s="311">
        <f>Councils!K597</f>
        <v>0</v>
      </c>
      <c r="L594" s="311">
        <f>Councils!L597</f>
        <v>12</v>
      </c>
      <c r="M594" s="312">
        <f>Councils!M597</f>
        <v>80</v>
      </c>
      <c r="N594" s="311">
        <f>Councils!O597</f>
        <v>0</v>
      </c>
      <c r="O594" s="311">
        <f>Councils!P597</f>
        <v>1</v>
      </c>
      <c r="P594" s="311">
        <f>Councils!Q597</f>
        <v>0</v>
      </c>
      <c r="Q594" s="311">
        <f>Councils!R597</f>
        <v>1</v>
      </c>
      <c r="R594" s="311">
        <f>Councils!S597</f>
        <v>2</v>
      </c>
      <c r="S594" s="311">
        <f>Councils!T597</f>
        <v>1</v>
      </c>
      <c r="T594" s="311">
        <f>Councils!U597</f>
        <v>1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IF(ISNA(VLOOKUP($A594,GA!$A$1:$D$867,3,0))," ",VLOOKUP($A594,GA!$A$1:$D$867,3,0))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IF(ISNA(VLOOKUP($V595,DD_Info!$A$1:$E$223,3,0)),0,VLOOKUP($V595,DD_Info!$A$1:$E$223,3,0))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1</v>
      </c>
      <c r="T595" s="311">
        <f>Councils!U598</f>
        <v>-1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IF(ISNA(VLOOKUP($A595,GA!$A$1:$D$867,3,0))," ",VLOOKUP($A595,GA!$A$1:$D$867,3,0))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IF(ISNA(VLOOKUP($V596,DD_Info!$A$1:$E$223,3,0)),0,VLOOKUP($V596,DD_Info!$A$1:$E$223,3,0))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IF(ISNA(VLOOKUP($A596,GA!$A$1:$D$867,3,0))," ",VLOOKUP($A596,GA!$A$1:$D$867,3,0))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IF(ISNA(VLOOKUP($V597,DD_Info!$A$1:$E$223,3,0)),0,VLOOKUP($V597,DD_Info!$A$1:$E$223,3,0))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IF(ISNA(VLOOKUP($A597,GA!$A$1:$D$867,3,0))," ",VLOOKUP($A597,GA!$A$1:$D$867,3,0))</f>
        <v>Dougherty</v>
      </c>
      <c r="Y597" s="344" t="str">
        <f>IF(ISNA(VLOOKUP($A597,Dormant_Councils!$A$1:$E$811,5,0)),"No",VLOOKUP($A597,Dormant_Councils!$A$1:$E$811,5,0))</f>
        <v>Dormant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IF(ISNA(VLOOKUP($V598,DD_Info!$A$1:$E$223,3,0)),0,VLOOKUP($V598,DD_Info!$A$1:$E$223,3,0))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IF(ISNA(VLOOKUP($A598,GA!$A$1:$D$867,3,0))," ",VLOOKUP($A598,GA!$A$1:$D$867,3,0))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IF(ISNA(VLOOKUP($V599,DD_Info!$A$1:$E$223,3,0)),0,VLOOKUP($V599,DD_Info!$A$1:$E$223,3,0))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IF(ISNA(VLOOKUP($A599,GA!$A$1:$D$867,3,0))," ",VLOOKUP($A599,GA!$A$1:$D$867,3,0))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IF(ISNA(VLOOKUP($V600,DD_Info!$A$1:$E$223,3,0)),0,VLOOKUP($V600,DD_Info!$A$1:$E$223,3,0))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IF(ISNA(VLOOKUP($A600,GA!$A$1:$D$867,3,0))," ",VLOOKUP($A600,GA!$A$1:$D$867,3,0))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IF(ISNA(VLOOKUP($V601,DD_Info!$A$1:$E$223,3,0)),0,VLOOKUP($V601,DD_Info!$A$1:$E$223,3,0))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IF(ISNA(VLOOKUP($A601,GA!$A$1:$D$867,3,0))," ",VLOOKUP($A601,GA!$A$1:$D$867,3,0))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IF(ISNA(VLOOKUP($V602,DD_Info!$A$1:$E$223,3,0)),0,VLOOKUP($V602,DD_Info!$A$1:$E$223,3,0))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IF(ISNA(VLOOKUP($A602,GA!$A$1:$D$867,3,0))," ",VLOOKUP($A602,GA!$A$1:$D$867,3,0))</f>
        <v>Rangel</v>
      </c>
      <c r="Y602" s="344" t="str">
        <f>IF(ISNA(VLOOKUP($A602,Dormant_Councils!$A$1:$E$811,5,0)),"No",VLOOKUP($A602,Dormant_Councils!$A$1:$E$811,5,0))</f>
        <v>Dormant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IF(ISNA(VLOOKUP($V603,DD_Info!$A$1:$E$223,3,0)),0,VLOOKUP($V603,DD_Info!$A$1:$E$223,3,0))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5</v>
      </c>
      <c r="H603" s="311">
        <f>Councils!H606</f>
        <v>0</v>
      </c>
      <c r="I603" s="311">
        <f>Councils!I606</f>
        <v>5</v>
      </c>
      <c r="J603" s="311">
        <f>Councils!J606</f>
        <v>18</v>
      </c>
      <c r="K603" s="311">
        <f>Councils!K606</f>
        <v>0</v>
      </c>
      <c r="L603" s="311">
        <f>Councils!L606</f>
        <v>18</v>
      </c>
      <c r="M603" s="312">
        <f>Councils!M606</f>
        <v>120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1</v>
      </c>
      <c r="S603" s="311">
        <f>Councils!T606</f>
        <v>1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IF(ISNA(VLOOKUP($A603,GA!$A$1:$D$867,3,0))," ",VLOOKUP($A603,GA!$A$1:$D$867,3,0))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IF(ISNA(VLOOKUP($V604,DD_Info!$A$1:$E$223,3,0)),0,VLOOKUP($V604,DD_Info!$A$1:$E$223,3,0))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2</v>
      </c>
      <c r="H604" s="311">
        <f>Councils!H607</f>
        <v>0</v>
      </c>
      <c r="I604" s="311">
        <f>Councils!I607</f>
        <v>2</v>
      </c>
      <c r="J604" s="311">
        <f>Councils!J607</f>
        <v>5</v>
      </c>
      <c r="K604" s="311">
        <f>Councils!K607</f>
        <v>0</v>
      </c>
      <c r="L604" s="311">
        <f>Councils!L607</f>
        <v>5</v>
      </c>
      <c r="M604" s="312">
        <f>Councils!M607</f>
        <v>100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1</v>
      </c>
      <c r="S604" s="311">
        <f>Councils!T607</f>
        <v>0</v>
      </c>
      <c r="T604" s="311">
        <f>Councils!U607</f>
        <v>1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IF(ISNA(VLOOKUP($A604,GA!$A$1:$D$867,3,0))," ",VLOOKUP($A604,GA!$A$1:$D$867,3,0))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IF(ISNA(VLOOKUP($V605,DD_Info!$A$1:$E$223,3,0)),0,VLOOKUP($V605,DD_Info!$A$1:$E$223,3,0))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IF(ISNA(VLOOKUP($A605,GA!$A$1:$D$867,3,0))," ",VLOOKUP($A605,GA!$A$1:$D$867,3,0))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IF(ISNA(VLOOKUP($V606,DD_Info!$A$1:$E$223,3,0)),0,VLOOKUP($V606,DD_Info!$A$1:$E$223,3,0))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IF(ISNA(VLOOKUP($A606,GA!$A$1:$D$867,3,0))," ",VLOOKUP($A606,GA!$A$1:$D$867,3,0))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IF(ISNA(VLOOKUP($V607,DD_Info!$A$1:$E$223,3,0)),0,VLOOKUP($V607,DD_Info!$A$1:$E$223,3,0))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IF(ISNA(VLOOKUP($A607,GA!$A$1:$D$867,3,0))," ",VLOOKUP($A607,GA!$A$1:$D$867,3,0))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IF(ISNA(VLOOKUP($V608,DD_Info!$A$1:$E$223,3,0)),0,VLOOKUP($V608,DD_Info!$A$1:$E$223,3,0))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2</v>
      </c>
      <c r="K608" s="311">
        <f>Councils!K611</f>
        <v>0</v>
      </c>
      <c r="L608" s="311">
        <f>Councils!L611</f>
        <v>2</v>
      </c>
      <c r="M608" s="312">
        <f>Councils!M611</f>
        <v>20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2</v>
      </c>
      <c r="T608" s="311">
        <f>Councils!U611</f>
        <v>-2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IF(ISNA(VLOOKUP($A608,GA!$A$1:$D$867,3,0))," ",VLOOKUP($A608,GA!$A$1:$D$867,3,0))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IF(ISNA(VLOOKUP($V609,DD_Info!$A$1:$E$223,3,0)),0,VLOOKUP($V609,DD_Info!$A$1:$E$223,3,0))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1</v>
      </c>
      <c r="K609" s="311">
        <f>Councils!K612</f>
        <v>0</v>
      </c>
      <c r="L609" s="311">
        <f>Councils!L612</f>
        <v>1</v>
      </c>
      <c r="M609" s="312">
        <f>Councils!M612</f>
        <v>20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IF(ISNA(VLOOKUP($A609,GA!$A$1:$D$867,3,0))," ",VLOOKUP($A609,GA!$A$1:$D$867,3,0))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IF(ISNA(VLOOKUP($V610,DD_Info!$A$1:$E$223,3,0)),0,VLOOKUP($V610,DD_Info!$A$1:$E$223,3,0))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3</v>
      </c>
      <c r="K610" s="311">
        <f>Councils!K613</f>
        <v>0</v>
      </c>
      <c r="L610" s="311">
        <f>Councils!L613</f>
        <v>3</v>
      </c>
      <c r="M610" s="312">
        <f>Councils!M613</f>
        <v>60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IF(ISNA(VLOOKUP($A610,GA!$A$1:$D$867,3,0))," ",VLOOKUP($A610,GA!$A$1:$D$867,3,0))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IF(ISNA(VLOOKUP($V611,DD_Info!$A$1:$E$223,3,0)),0,VLOOKUP($V611,DD_Info!$A$1:$E$223,3,0))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IF(ISNA(VLOOKUP($A611,GA!$A$1:$D$867,3,0))," ",VLOOKUP($A611,GA!$A$1:$D$867,3,0))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IF(ISNA(VLOOKUP($V612,DD_Info!$A$1:$E$223,3,0)),0,VLOOKUP($V612,DD_Info!$A$1:$E$223,3,0))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1</v>
      </c>
      <c r="H612" s="311">
        <f>Councils!H615</f>
        <v>0</v>
      </c>
      <c r="I612" s="311">
        <f>Councils!I615</f>
        <v>1</v>
      </c>
      <c r="J612" s="311">
        <f>Councils!J615</f>
        <v>7</v>
      </c>
      <c r="K612" s="311">
        <f>Councils!K615</f>
        <v>0</v>
      </c>
      <c r="L612" s="311">
        <f>Councils!L615</f>
        <v>7</v>
      </c>
      <c r="M612" s="312">
        <f>Councils!M615</f>
        <v>46.67</v>
      </c>
      <c r="N612" s="311">
        <f>Councils!O615</f>
        <v>0</v>
      </c>
      <c r="O612" s="311">
        <f>Councils!P615</f>
        <v>0</v>
      </c>
      <c r="P612" s="311">
        <f>Councils!Q615</f>
        <v>1</v>
      </c>
      <c r="Q612" s="311">
        <f>Councils!R615</f>
        <v>-1</v>
      </c>
      <c r="R612" s="311">
        <f>Councils!S615</f>
        <v>1</v>
      </c>
      <c r="S612" s="311">
        <f>Councils!T615</f>
        <v>2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IF(ISNA(VLOOKUP($A612,GA!$A$1:$D$867,3,0))," ",VLOOKUP($A612,GA!$A$1:$D$867,3,0))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IF(ISNA(VLOOKUP($V613,DD_Info!$A$1:$E$223,3,0)),0,VLOOKUP($V613,DD_Info!$A$1:$E$223,3,0))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IF(ISNA(VLOOKUP($A613,GA!$A$1:$D$867,3,0))," ",VLOOKUP($A613,GA!$A$1:$D$867,3,0))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IF(ISNA(VLOOKUP($V614,DD_Info!$A$1:$E$223,3,0)),0,VLOOKUP($V614,DD_Info!$A$1:$E$223,3,0))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2</v>
      </c>
      <c r="K614" s="311">
        <f>Councils!K617</f>
        <v>0</v>
      </c>
      <c r="L614" s="311">
        <f>Councils!L617</f>
        <v>2</v>
      </c>
      <c r="M614" s="312">
        <f>Councils!M617</f>
        <v>40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1</v>
      </c>
      <c r="S614" s="311">
        <f>Councils!T617</f>
        <v>0</v>
      </c>
      <c r="T614" s="311">
        <f>Councils!U617</f>
        <v>1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IF(ISNA(VLOOKUP($A614,GA!$A$1:$D$867,3,0))," ",VLOOKUP($A614,GA!$A$1:$D$867,3,0))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IF(ISNA(VLOOKUP($V615,DD_Info!$A$1:$E$223,3,0)),0,VLOOKUP($V615,DD_Info!$A$1:$E$223,3,0))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IF(ISNA(VLOOKUP($A615,GA!$A$1:$D$867,3,0))," ",VLOOKUP($A615,GA!$A$1:$D$867,3,0))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IF(ISNA(VLOOKUP($V616,DD_Info!$A$1:$E$223,3,0)),0,VLOOKUP($V616,DD_Info!$A$1:$E$223,3,0))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IF(ISNA(VLOOKUP($A616,GA!$A$1:$D$867,3,0))," ",VLOOKUP($A616,GA!$A$1:$D$867,3,0))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IF(ISNA(VLOOKUP($V617,DD_Info!$A$1:$E$223,3,0)),0,VLOOKUP($V617,DD_Info!$A$1:$E$223,3,0))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IF(ISNA(VLOOKUP($A617,GA!$A$1:$D$867,3,0))," ",VLOOKUP($A617,GA!$A$1:$D$867,3,0))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IF(ISNA(VLOOKUP($V618,DD_Info!$A$1:$E$223,3,0)),0,VLOOKUP($V618,DD_Info!$A$1:$E$223,3,0))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IF(ISNA(VLOOKUP($A618,GA!$A$1:$D$867,3,0))," ",VLOOKUP($A618,GA!$A$1:$D$867,3,0))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IF(ISNA(VLOOKUP($V619,DD_Info!$A$1:$E$223,3,0)),0,VLOOKUP($V619,DD_Info!$A$1:$E$223,3,0))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IF(ISNA(VLOOKUP($A619,GA!$A$1:$D$867,3,0))," ",VLOOKUP($A619,GA!$A$1:$D$867,3,0))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IF(ISNA(VLOOKUP($V620,DD_Info!$A$1:$E$223,3,0)),0,VLOOKUP($V620,DD_Info!$A$1:$E$223,3,0))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IF(ISNA(VLOOKUP($A620,GA!$A$1:$D$867,3,0))," ",VLOOKUP($A620,GA!$A$1:$D$867,3,0))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IF(ISNA(VLOOKUP($V621,DD_Info!$A$1:$E$223,3,0)),0,VLOOKUP($V621,DD_Info!$A$1:$E$223,3,0))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8</v>
      </c>
      <c r="K621" s="311">
        <f>Councils!K624</f>
        <v>0</v>
      </c>
      <c r="L621" s="311">
        <f>Councils!L624</f>
        <v>8</v>
      </c>
      <c r="M621" s="312">
        <f>Councils!M624</f>
        <v>88.89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IF(ISNA(VLOOKUP($A621,GA!$A$1:$D$867,3,0))," ",VLOOKUP($A621,GA!$A$1:$D$867,3,0))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IF(ISNA(VLOOKUP($V622,DD_Info!$A$1:$E$223,3,0)),0,VLOOKUP($V622,DD_Info!$A$1:$E$223,3,0))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10</v>
      </c>
      <c r="K622" s="311">
        <f>Councils!K625</f>
        <v>0</v>
      </c>
      <c r="L622" s="311">
        <f>Councils!L625</f>
        <v>10</v>
      </c>
      <c r="M622" s="312">
        <f>Councils!M625</f>
        <v>125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IF(ISNA(VLOOKUP($A622,GA!$A$1:$D$867,3,0))," ",VLOOKUP($A622,GA!$A$1:$D$867,3,0))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IF(ISNA(VLOOKUP($V623,DD_Info!$A$1:$E$223,3,0)),0,VLOOKUP($V623,DD_Info!$A$1:$E$223,3,0))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IF(ISNA(VLOOKUP($A623,GA!$A$1:$D$867,3,0))," ",VLOOKUP($A623,GA!$A$1:$D$867,3,0))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IF(ISNA(VLOOKUP($V624,DD_Info!$A$1:$E$223,3,0)),0,VLOOKUP($V624,DD_Info!$A$1:$E$223,3,0))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IF(ISNA(VLOOKUP($A624,GA!$A$1:$D$867,3,0))," ",VLOOKUP($A624,GA!$A$1:$D$867,3,0))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IF(ISNA(VLOOKUP($V625,DD_Info!$A$1:$E$223,3,0)),0,VLOOKUP($V625,DD_Info!$A$1:$E$223,3,0))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2</v>
      </c>
      <c r="K625" s="311">
        <f>Councils!K628</f>
        <v>0</v>
      </c>
      <c r="L625" s="311">
        <f>Councils!L628</f>
        <v>2</v>
      </c>
      <c r="M625" s="312">
        <f>Councils!M628</f>
        <v>40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IF(ISNA(VLOOKUP($A625,GA!$A$1:$D$867,3,0))," ",VLOOKUP($A625,GA!$A$1:$D$867,3,0))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IF(ISNA(VLOOKUP($V626,DD_Info!$A$1:$E$223,3,0)),0,VLOOKUP($V626,DD_Info!$A$1:$E$223,3,0))</f>
        <v>Tyler</v>
      </c>
      <c r="E626" s="311">
        <f>Councils!E629</f>
        <v>61</v>
      </c>
      <c r="F626" s="311">
        <f>Councils!F629</f>
        <v>5</v>
      </c>
      <c r="G626" s="311">
        <f>Councils!G629</f>
        <v>1</v>
      </c>
      <c r="H626" s="311">
        <f>Councils!H629</f>
        <v>0</v>
      </c>
      <c r="I626" s="311">
        <f>Councils!I629</f>
        <v>1</v>
      </c>
      <c r="J626" s="311">
        <f>Councils!J629</f>
        <v>1</v>
      </c>
      <c r="K626" s="311">
        <f>Councils!K629</f>
        <v>0</v>
      </c>
      <c r="L626" s="311">
        <f>Councils!L629</f>
        <v>1</v>
      </c>
      <c r="M626" s="312">
        <f>Councils!M629</f>
        <v>20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IF(ISNA(VLOOKUP($A626,GA!$A$1:$D$867,3,0))," ",VLOOKUP($A626,GA!$A$1:$D$867,3,0))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IF(ISNA(VLOOKUP($V627,DD_Info!$A$1:$E$223,3,0)),0,VLOOKUP($V627,DD_Info!$A$1:$E$223,3,0))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4</v>
      </c>
      <c r="H627" s="311">
        <f>Councils!H630</f>
        <v>0</v>
      </c>
      <c r="I627" s="311">
        <f>Councils!I630</f>
        <v>4</v>
      </c>
      <c r="J627" s="311">
        <f>Councils!J630</f>
        <v>4</v>
      </c>
      <c r="K627" s="311">
        <f>Councils!K630</f>
        <v>0</v>
      </c>
      <c r="L627" s="311">
        <f>Councils!L630</f>
        <v>4</v>
      </c>
      <c r="M627" s="312">
        <f>Councils!M630</f>
        <v>66.67</v>
      </c>
      <c r="N627" s="311">
        <f>Councils!O630</f>
        <v>0</v>
      </c>
      <c r="O627" s="311">
        <f>Councils!P630</f>
        <v>1</v>
      </c>
      <c r="P627" s="311">
        <f>Councils!Q630</f>
        <v>0</v>
      </c>
      <c r="Q627" s="311">
        <f>Councils!R630</f>
        <v>1</v>
      </c>
      <c r="R627" s="311">
        <f>Councils!S630</f>
        <v>1</v>
      </c>
      <c r="S627" s="311">
        <f>Councils!T630</f>
        <v>0</v>
      </c>
      <c r="T627" s="311">
        <f>Councils!U630</f>
        <v>1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IF(ISNA(VLOOKUP($A627,GA!$A$1:$D$867,3,0))," ",VLOOKUP($A627,GA!$A$1:$D$867,3,0))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IF(ISNA(VLOOKUP($V628,DD_Info!$A$1:$E$223,3,0)),0,VLOOKUP($V628,DD_Info!$A$1:$E$223,3,0))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IF(ISNA(VLOOKUP($A628,GA!$A$1:$D$867,3,0))," ",VLOOKUP($A628,GA!$A$1:$D$867,3,0))</f>
        <v>Carlin</v>
      </c>
      <c r="Y628" s="344" t="str">
        <f>IF(ISNA(VLOOKUP($A628,Dormant_Councils!$A$1:$E$811,5,0)),"No",VLOOKUP($A628,Dormant_Councils!$A$1:$E$811,5,0))</f>
        <v>Dormant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IF(ISNA(VLOOKUP($V629,DD_Info!$A$1:$E$223,3,0)),0,VLOOKUP($V629,DD_Info!$A$1:$E$223,3,0))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IF(ISNA(VLOOKUP($A629,GA!$A$1:$D$867,3,0))," ",VLOOKUP($A629,GA!$A$1:$D$867,3,0))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IF(ISNA(VLOOKUP($V630,DD_Info!$A$1:$E$223,3,0)),0,VLOOKUP($V630,DD_Info!$A$1:$E$223,3,0))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3</v>
      </c>
      <c r="K630" s="311">
        <f>Councils!K633</f>
        <v>0</v>
      </c>
      <c r="L630" s="311">
        <f>Councils!L633</f>
        <v>3</v>
      </c>
      <c r="M630" s="312">
        <f>Councils!M633</f>
        <v>60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IF(ISNA(VLOOKUP($A630,GA!$A$1:$D$867,3,0))," ",VLOOKUP($A630,GA!$A$1:$D$867,3,0))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IF(ISNA(VLOOKUP($V631,DD_Info!$A$1:$E$223,3,0)),0,VLOOKUP($V631,DD_Info!$A$1:$E$223,3,0))</f>
        <v>Lubbock</v>
      </c>
      <c r="E631" s="311">
        <f>Councils!E634</f>
        <v>123</v>
      </c>
      <c r="F631" s="311">
        <f>Councils!F634</f>
        <v>6</v>
      </c>
      <c r="G631" s="311">
        <f>Councils!G634</f>
        <v>1</v>
      </c>
      <c r="H631" s="311">
        <f>Councils!H634</f>
        <v>0</v>
      </c>
      <c r="I631" s="311">
        <f>Councils!I634</f>
        <v>1</v>
      </c>
      <c r="J631" s="311">
        <f>Councils!J634</f>
        <v>1</v>
      </c>
      <c r="K631" s="311">
        <f>Councils!K634</f>
        <v>0</v>
      </c>
      <c r="L631" s="311">
        <f>Councils!L634</f>
        <v>1</v>
      </c>
      <c r="M631" s="312">
        <f>Councils!M634</f>
        <v>16.670000000000002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1</v>
      </c>
      <c r="T631" s="311">
        <f>Councils!U634</f>
        <v>-1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IF(ISNA(VLOOKUP($A631,GA!$A$1:$D$867,3,0))," ",VLOOKUP($A631,GA!$A$1:$D$867,3,0))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IF(ISNA(VLOOKUP($V632,DD_Info!$A$1:$E$223,3,0)),0,VLOOKUP($V632,DD_Info!$A$1:$E$223,3,0))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IF(ISNA(VLOOKUP($A632,GA!$A$1:$D$867,3,0))," ",VLOOKUP($A632,GA!$A$1:$D$867,3,0))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IF(ISNA(VLOOKUP($V633,DD_Info!$A$1:$E$223,3,0)),0,VLOOKUP($V633,DD_Info!$A$1:$E$223,3,0))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8</v>
      </c>
      <c r="K633" s="311">
        <f>Councils!K636</f>
        <v>0</v>
      </c>
      <c r="L633" s="311">
        <f>Councils!L636</f>
        <v>8</v>
      </c>
      <c r="M633" s="312">
        <f>Councils!M636</f>
        <v>114.29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1</v>
      </c>
      <c r="S633" s="311">
        <f>Councils!T636</f>
        <v>2</v>
      </c>
      <c r="T633" s="311">
        <f>Councils!U636</f>
        <v>-1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IF(ISNA(VLOOKUP($A633,GA!$A$1:$D$867,3,0))," ",VLOOKUP($A633,GA!$A$1:$D$867,3,0))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Unassigned</v>
      </c>
      <c r="C634" s="311" t="str">
        <f>Councils!D637</f>
        <v>Plainview</v>
      </c>
      <c r="D634" s="311" t="str">
        <f>IF(ISNA(VLOOKUP($V634,DD_Info!$A$1:$E$223,3,0)),0,VLOOKUP($V634,DD_Info!$A$1:$E$223,3,0))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IF(ISNA(VLOOKUP($A634,GA!$A$1:$D$867,3,0))," ",VLOOKUP($A634,GA!$A$1:$D$867,3,0))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Unassigned</v>
      </c>
      <c r="C635" s="311" t="str">
        <f>Councils!D638</f>
        <v>Houston</v>
      </c>
      <c r="D635" s="311" t="str">
        <f>IF(ISNA(VLOOKUP($V635,DD_Info!$A$1:$E$223,3,0)),0,VLOOKUP($V635,DD_Info!$A$1:$E$223,3,0))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IF(ISNA(VLOOKUP($A635,GA!$A$1:$D$867,3,0))," ",VLOOKUP($A635,GA!$A$1:$D$867,3,0))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IF(ISNA(VLOOKUP($V636,DD_Info!$A$1:$E$223,3,0)),0,VLOOKUP($V636,DD_Info!$A$1:$E$223,3,0))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1</v>
      </c>
      <c r="H636" s="311">
        <f>Councils!H639</f>
        <v>0</v>
      </c>
      <c r="I636" s="311">
        <f>Councils!I639</f>
        <v>1</v>
      </c>
      <c r="J636" s="311">
        <f>Councils!J639</f>
        <v>1</v>
      </c>
      <c r="K636" s="311">
        <f>Councils!K639</f>
        <v>0</v>
      </c>
      <c r="L636" s="311">
        <f>Councils!L639</f>
        <v>1</v>
      </c>
      <c r="M636" s="312">
        <f>Councils!M639</f>
        <v>20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IF(ISNA(VLOOKUP($A636,GA!$A$1:$D$867,3,0))," ",VLOOKUP($A636,GA!$A$1:$D$867,3,0))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IF(ISNA(VLOOKUP($V637,DD_Info!$A$1:$E$223,3,0)),0,VLOOKUP($V637,DD_Info!$A$1:$E$223,3,0))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IF(ISNA(VLOOKUP($A637,GA!$A$1:$D$867,3,0))," ",VLOOKUP($A637,GA!$A$1:$D$867,3,0))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IF(ISNA(VLOOKUP($V638,DD_Info!$A$1:$E$223,3,0)),0,VLOOKUP($V638,DD_Info!$A$1:$E$223,3,0))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2</v>
      </c>
      <c r="K638" s="311">
        <f>Councils!K641</f>
        <v>0</v>
      </c>
      <c r="L638" s="311">
        <f>Councils!L641</f>
        <v>2</v>
      </c>
      <c r="M638" s="312">
        <f>Councils!M641</f>
        <v>40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IF(ISNA(VLOOKUP($A638,GA!$A$1:$D$867,3,0))," ",VLOOKUP($A638,GA!$A$1:$D$867,3,0))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IF(ISNA(VLOOKUP($V639,DD_Info!$A$1:$E$223,3,0)),0,VLOOKUP($V639,DD_Info!$A$1:$E$223,3,0))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IF(ISNA(VLOOKUP($A639,GA!$A$1:$D$867,3,0))," ",VLOOKUP($A639,GA!$A$1:$D$867,3,0))</f>
        <v>Carlin</v>
      </c>
      <c r="Y639" s="344" t="str">
        <f>IF(ISNA(VLOOKUP($A639,Dormant_Councils!$A$1:$E$811,5,0)),"No",VLOOKUP($A639,Dormant_Councils!$A$1:$E$811,5,0))</f>
        <v>Dormant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IF(ISNA(VLOOKUP($V640,DD_Info!$A$1:$E$223,3,0)),0,VLOOKUP($V640,DD_Info!$A$1:$E$223,3,0))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IF(ISNA(VLOOKUP($A640,GA!$A$1:$D$867,3,0))," ",VLOOKUP($A640,GA!$A$1:$D$867,3,0))</f>
        <v>Rangel</v>
      </c>
      <c r="Y640" s="344" t="str">
        <f>IF(ISNA(VLOOKUP($A640,Dormant_Councils!$A$1:$E$811,5,0)),"No",VLOOKUP($A640,Dormant_Councils!$A$1:$E$811,5,0))</f>
        <v>Dormant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IF(ISNA(VLOOKUP($V641,DD_Info!$A$1:$E$223,3,0)),0,VLOOKUP($V641,DD_Info!$A$1:$E$223,3,0))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6</v>
      </c>
      <c r="K641" s="311">
        <f>Councils!K644</f>
        <v>0</v>
      </c>
      <c r="L641" s="311">
        <f>Councils!L644</f>
        <v>6</v>
      </c>
      <c r="M641" s="312">
        <f>Councils!M644</f>
        <v>66.67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4</v>
      </c>
      <c r="S641" s="311">
        <f>Councils!T644</f>
        <v>1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IF(ISNA(VLOOKUP($A641,GA!$A$1:$D$867,3,0))," ",VLOOKUP($A641,GA!$A$1:$D$867,3,0))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IF(ISNA(VLOOKUP($V642,DD_Info!$A$1:$E$223,3,0)),0,VLOOKUP($V642,DD_Info!$A$1:$E$223,3,0))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2</v>
      </c>
      <c r="H642" s="311">
        <f>Councils!H645</f>
        <v>0</v>
      </c>
      <c r="I642" s="311">
        <f>Councils!I645</f>
        <v>2</v>
      </c>
      <c r="J642" s="311">
        <f>Councils!J645</f>
        <v>3</v>
      </c>
      <c r="K642" s="311">
        <f>Councils!K645</f>
        <v>0</v>
      </c>
      <c r="L642" s="311">
        <f>Councils!L645</f>
        <v>3</v>
      </c>
      <c r="M642" s="312">
        <f>Councils!M645</f>
        <v>60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IF(ISNA(VLOOKUP($A642,GA!$A$1:$D$867,3,0))," ",VLOOKUP($A642,GA!$A$1:$D$867,3,0))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IF(ISNA(VLOOKUP($V643,DD_Info!$A$1:$E$223,3,0)),0,VLOOKUP($V643,DD_Info!$A$1:$E$223,3,0))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2</v>
      </c>
      <c r="K643" s="311">
        <f>Councils!K646</f>
        <v>0</v>
      </c>
      <c r="L643" s="311">
        <f>Councils!L646</f>
        <v>2</v>
      </c>
      <c r="M643" s="312">
        <f>Councils!M646</f>
        <v>20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IF(ISNA(VLOOKUP($A643,GA!$A$1:$D$867,3,0))," ",VLOOKUP($A643,GA!$A$1:$D$867,3,0))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IF(ISNA(VLOOKUP($V644,DD_Info!$A$1:$E$223,3,0)),0,VLOOKUP($V644,DD_Info!$A$1:$E$223,3,0))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IF(ISNA(VLOOKUP($A644,GA!$A$1:$D$867,3,0))," ",VLOOKUP($A644,GA!$A$1:$D$867,3,0))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Unassigned</v>
      </c>
      <c r="C645" s="311" t="str">
        <f>Councils!D648</f>
        <v>San Antonio</v>
      </c>
      <c r="D645" s="311" t="str">
        <f>IF(ISNA(VLOOKUP($V645,DD_Info!$A$1:$E$223,3,0)),0,VLOOKUP($V645,DD_Info!$A$1:$E$223,3,0))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IF(ISNA(VLOOKUP($A645,GA!$A$1:$D$867,3,0))," ",VLOOKUP($A645,GA!$A$1:$D$867,3,0))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IF(ISNA(VLOOKUP($V646,DD_Info!$A$1:$E$223,3,0)),0,VLOOKUP($V646,DD_Info!$A$1:$E$223,3,0))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1</v>
      </c>
      <c r="Q646" s="311">
        <f>Councils!R649</f>
        <v>-1</v>
      </c>
      <c r="R646" s="311">
        <f>Councils!S649</f>
        <v>1</v>
      </c>
      <c r="S646" s="311">
        <f>Councils!T649</f>
        <v>2</v>
      </c>
      <c r="T646" s="311">
        <f>Councils!U649</f>
        <v>-1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IF(ISNA(VLOOKUP($A646,GA!$A$1:$D$867,3,0))," ",VLOOKUP($A646,GA!$A$1:$D$867,3,0))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IF(ISNA(VLOOKUP($V647,DD_Info!$A$1:$E$223,3,0)),0,VLOOKUP($V647,DD_Info!$A$1:$E$223,3,0))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IF(ISNA(VLOOKUP($A647,GA!$A$1:$D$867,3,0))," ",VLOOKUP($A647,GA!$A$1:$D$867,3,0))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IF(ISNA(VLOOKUP($V648,DD_Info!$A$1:$E$223,3,0)),0,VLOOKUP($V648,DD_Info!$A$1:$E$223,3,0))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IF(ISNA(VLOOKUP($A648,GA!$A$1:$D$867,3,0))," ",VLOOKUP($A648,GA!$A$1:$D$867,3,0))</f>
        <v>Rangel</v>
      </c>
      <c r="Y648" s="344" t="str">
        <f>IF(ISNA(VLOOKUP($A648,Dormant_Councils!$A$1:$E$811,5,0)),"No",VLOOKUP($A648,Dormant_Councils!$A$1:$E$811,5,0))</f>
        <v>Dormant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IF(ISNA(VLOOKUP($V649,DD_Info!$A$1:$E$223,3,0)),0,VLOOKUP($V649,DD_Info!$A$1:$E$223,3,0))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9</v>
      </c>
      <c r="K649" s="311">
        <f>Councils!K652</f>
        <v>0</v>
      </c>
      <c r="L649" s="311">
        <f>Councils!L652</f>
        <v>9</v>
      </c>
      <c r="M649" s="312">
        <f>Councils!M652</f>
        <v>128.57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1</v>
      </c>
      <c r="T649" s="311">
        <f>Councils!U652</f>
        <v>-1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IF(ISNA(VLOOKUP($A649,GA!$A$1:$D$867,3,0))," ",VLOOKUP($A649,GA!$A$1:$D$867,3,0))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IF(ISNA(VLOOKUP($V650,DD_Info!$A$1:$E$223,3,0)),0,VLOOKUP($V650,DD_Info!$A$1:$E$223,3,0))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IF(ISNA(VLOOKUP($A650,GA!$A$1:$D$867,3,0))," ",VLOOKUP($A650,GA!$A$1:$D$867,3,0))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IF(ISNA(VLOOKUP($V651,DD_Info!$A$1:$E$223,3,0)),0,VLOOKUP($V651,DD_Info!$A$1:$E$223,3,0))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IF(ISNA(VLOOKUP($A651,GA!$A$1:$D$867,3,0))," ",VLOOKUP($A651,GA!$A$1:$D$867,3,0))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IF(ISNA(VLOOKUP($V652,DD_Info!$A$1:$E$223,3,0)),0,VLOOKUP($V652,DD_Info!$A$1:$E$223,3,0))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2</v>
      </c>
      <c r="K652" s="311">
        <f>Councils!K655</f>
        <v>0</v>
      </c>
      <c r="L652" s="311">
        <f>Councils!L655</f>
        <v>2</v>
      </c>
      <c r="M652" s="312">
        <f>Councils!M655</f>
        <v>40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IF(ISNA(VLOOKUP($A652,GA!$A$1:$D$867,3,0))," ",VLOOKUP($A652,GA!$A$1:$D$867,3,0))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IF(ISNA(VLOOKUP($V653,DD_Info!$A$1:$E$223,3,0)),0,VLOOKUP($V653,DD_Info!$A$1:$E$223,3,0))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1</v>
      </c>
      <c r="H653" s="311">
        <f>Councils!H656</f>
        <v>0</v>
      </c>
      <c r="I653" s="311">
        <f>Councils!I656</f>
        <v>1</v>
      </c>
      <c r="J653" s="311">
        <f>Councils!J656</f>
        <v>2</v>
      </c>
      <c r="K653" s="311">
        <f>Councils!K656</f>
        <v>0</v>
      </c>
      <c r="L653" s="311">
        <f>Councils!L656</f>
        <v>2</v>
      </c>
      <c r="M653" s="312">
        <f>Councils!M656</f>
        <v>40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1</v>
      </c>
      <c r="S653" s="311">
        <f>Councils!T656</f>
        <v>0</v>
      </c>
      <c r="T653" s="311">
        <f>Councils!U656</f>
        <v>1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IF(ISNA(VLOOKUP($A653,GA!$A$1:$D$867,3,0))," ",VLOOKUP($A653,GA!$A$1:$D$867,3,0))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IF(ISNA(VLOOKUP($V654,DD_Info!$A$1:$E$223,3,0)),0,VLOOKUP($V654,DD_Info!$A$1:$E$223,3,0))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1</v>
      </c>
      <c r="H654" s="311">
        <f>Councils!H657</f>
        <v>0</v>
      </c>
      <c r="I654" s="311">
        <f>Councils!I657</f>
        <v>1</v>
      </c>
      <c r="J654" s="311">
        <f>Councils!J657</f>
        <v>2</v>
      </c>
      <c r="K654" s="311">
        <f>Councils!K657</f>
        <v>0</v>
      </c>
      <c r="L654" s="311">
        <f>Councils!L657</f>
        <v>2</v>
      </c>
      <c r="M654" s="312">
        <f>Councils!M657</f>
        <v>33.33</v>
      </c>
      <c r="N654" s="311">
        <f>Councils!O657</f>
        <v>0</v>
      </c>
      <c r="O654" s="311">
        <f>Councils!P657</f>
        <v>0</v>
      </c>
      <c r="P654" s="311">
        <f>Councils!Q657</f>
        <v>1</v>
      </c>
      <c r="Q654" s="311">
        <f>Councils!R657</f>
        <v>-1</v>
      </c>
      <c r="R654" s="311">
        <f>Councils!S657</f>
        <v>0</v>
      </c>
      <c r="S654" s="311">
        <f>Councils!T657</f>
        <v>3</v>
      </c>
      <c r="T654" s="311">
        <f>Councils!U657</f>
        <v>-3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IF(ISNA(VLOOKUP($A654,GA!$A$1:$D$867,3,0))," ",VLOOKUP($A654,GA!$A$1:$D$867,3,0))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IF(ISNA(VLOOKUP($V655,DD_Info!$A$1:$E$223,3,0)),0,VLOOKUP($V655,DD_Info!$A$1:$E$223,3,0))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1</v>
      </c>
      <c r="T655" s="311">
        <f>Councils!U658</f>
        <v>-1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IF(ISNA(VLOOKUP($A655,GA!$A$1:$D$867,3,0))," ",VLOOKUP($A655,GA!$A$1:$D$867,3,0))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IF(ISNA(VLOOKUP($V656,DD_Info!$A$1:$E$223,3,0)),0,VLOOKUP($V656,DD_Info!$A$1:$E$223,3,0))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2</v>
      </c>
      <c r="K656" s="311">
        <f>Councils!K659</f>
        <v>0</v>
      </c>
      <c r="L656" s="311">
        <f>Councils!L659</f>
        <v>2</v>
      </c>
      <c r="M656" s="312">
        <f>Councils!M659</f>
        <v>40</v>
      </c>
      <c r="N656" s="311">
        <f>Councils!O659</f>
        <v>0</v>
      </c>
      <c r="O656" s="311">
        <f>Councils!P659</f>
        <v>1</v>
      </c>
      <c r="P656" s="311">
        <f>Councils!Q659</f>
        <v>0</v>
      </c>
      <c r="Q656" s="311">
        <f>Councils!R659</f>
        <v>1</v>
      </c>
      <c r="R656" s="311">
        <f>Councils!S659</f>
        <v>3</v>
      </c>
      <c r="S656" s="311">
        <f>Councils!T659</f>
        <v>1</v>
      </c>
      <c r="T656" s="311">
        <f>Councils!U659</f>
        <v>2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IF(ISNA(VLOOKUP($A656,GA!$A$1:$D$867,3,0))," ",VLOOKUP($A656,GA!$A$1:$D$867,3,0))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IF(ISNA(VLOOKUP($V657,DD_Info!$A$1:$E$223,3,0)),0,VLOOKUP($V657,DD_Info!$A$1:$E$223,3,0))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IF(ISNA(VLOOKUP($A657,GA!$A$1:$D$867,3,0))," ",VLOOKUP($A657,GA!$A$1:$D$867,3,0))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IF(ISNA(VLOOKUP($V658,DD_Info!$A$1:$E$223,3,0)),0,VLOOKUP($V658,DD_Info!$A$1:$E$223,3,0))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IF(ISNA(VLOOKUP($A658,GA!$A$1:$D$867,3,0))," ",VLOOKUP($A658,GA!$A$1:$D$867,3,0))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IF(ISNA(VLOOKUP($V659,DD_Info!$A$1:$E$223,3,0)),0,VLOOKUP($V659,DD_Info!$A$1:$E$223,3,0))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5</v>
      </c>
      <c r="K659" s="311">
        <f>Councils!K662</f>
        <v>0</v>
      </c>
      <c r="L659" s="311">
        <f>Councils!L662</f>
        <v>5</v>
      </c>
      <c r="M659" s="312">
        <f>Councils!M662</f>
        <v>100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IF(ISNA(VLOOKUP($A659,GA!$A$1:$D$867,3,0))," ",VLOOKUP($A659,GA!$A$1:$D$867,3,0))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IF(ISNA(VLOOKUP($V660,DD_Info!$A$1:$E$223,3,0)),0,VLOOKUP($V660,DD_Info!$A$1:$E$223,3,0))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IF(ISNA(VLOOKUP($A660,GA!$A$1:$D$867,3,0))," ",VLOOKUP($A660,GA!$A$1:$D$867,3,0))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IF(ISNA(VLOOKUP($V661,DD_Info!$A$1:$E$223,3,0)),0,VLOOKUP($V661,DD_Info!$A$1:$E$223,3,0))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1</v>
      </c>
      <c r="T661" s="311">
        <f>Councils!U664</f>
        <v>-1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IF(ISNA(VLOOKUP($A661,GA!$A$1:$D$867,3,0))," ",VLOOKUP($A661,GA!$A$1:$D$867,3,0))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IF(ISNA(VLOOKUP($V662,DD_Info!$A$1:$E$223,3,0)),0,VLOOKUP($V662,DD_Info!$A$1:$E$223,3,0))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IF(ISNA(VLOOKUP($A662,GA!$A$1:$D$867,3,0))," ",VLOOKUP($A662,GA!$A$1:$D$867,3,0))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Unassigned</v>
      </c>
      <c r="C663" s="311" t="str">
        <f>Councils!D666</f>
        <v>Banquete</v>
      </c>
      <c r="D663" s="311" t="str">
        <f>IF(ISNA(VLOOKUP($V663,DD_Info!$A$1:$E$223,3,0)),0,VLOOKUP($V663,DD_Info!$A$1:$E$223,3,0))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IF(ISNA(VLOOKUP($A663,GA!$A$1:$D$867,3,0))," ",VLOOKUP($A663,GA!$A$1:$D$867,3,0))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IF(ISNA(VLOOKUP($V664,DD_Info!$A$1:$E$223,3,0)),0,VLOOKUP($V664,DD_Info!$A$1:$E$223,3,0))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IF(ISNA(VLOOKUP($A664,GA!$A$1:$D$867,3,0))," ",VLOOKUP($A664,GA!$A$1:$D$867,3,0))</f>
        <v>Carlin</v>
      </c>
      <c r="Y664" s="344" t="str">
        <f>IF(ISNA(VLOOKUP($A664,Dormant_Councils!$A$1:$E$811,5,0)),"No",VLOOKUP($A664,Dormant_Councils!$A$1:$E$811,5,0))</f>
        <v>No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IF(ISNA(VLOOKUP($V665,DD_Info!$A$1:$E$223,3,0)),0,VLOOKUP($V665,DD_Info!$A$1:$E$223,3,0))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IF(ISNA(VLOOKUP($A665,GA!$A$1:$D$867,3,0))," ",VLOOKUP($A665,GA!$A$1:$D$867,3,0))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IF(ISNA(VLOOKUP($V666,DD_Info!$A$1:$E$223,3,0)),0,VLOOKUP($V666,DD_Info!$A$1:$E$223,3,0))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IF(ISNA(VLOOKUP($A666,GA!$A$1:$D$867,3,0))," ",VLOOKUP($A666,GA!$A$1:$D$867,3,0))</f>
        <v>Regan</v>
      </c>
      <c r="Y666" s="344" t="str">
        <f>IF(ISNA(VLOOKUP($A666,Dormant_Councils!$A$1:$E$811,5,0)),"No",VLOOKUP($A666,Dormant_Councils!$A$1:$E$811,5,0))</f>
        <v>Dormant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IF(ISNA(VLOOKUP($V667,DD_Info!$A$1:$E$223,3,0)),0,VLOOKUP($V667,DD_Info!$A$1:$E$223,3,0))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3</v>
      </c>
      <c r="H667" s="311">
        <f>Councils!H670</f>
        <v>0</v>
      </c>
      <c r="I667" s="311">
        <f>Councils!I670</f>
        <v>3</v>
      </c>
      <c r="J667" s="311">
        <f>Councils!J670</f>
        <v>3</v>
      </c>
      <c r="K667" s="311">
        <f>Councils!K670</f>
        <v>0</v>
      </c>
      <c r="L667" s="311">
        <f>Councils!L670</f>
        <v>3</v>
      </c>
      <c r="M667" s="312">
        <f>Councils!M670</f>
        <v>60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IF(ISNA(VLOOKUP($A667,GA!$A$1:$D$867,3,0))," ",VLOOKUP($A667,GA!$A$1:$D$867,3,0))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IF(ISNA(VLOOKUP($V668,DD_Info!$A$1:$E$223,3,0)),0,VLOOKUP($V668,DD_Info!$A$1:$E$223,3,0))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0</v>
      </c>
      <c r="H668" s="311">
        <f>Councils!H671</f>
        <v>0</v>
      </c>
      <c r="I668" s="311">
        <f>Councils!I671</f>
        <v>0</v>
      </c>
      <c r="J668" s="311">
        <f>Councils!J671</f>
        <v>22</v>
      </c>
      <c r="K668" s="311">
        <f>Councils!K671</f>
        <v>0</v>
      </c>
      <c r="L668" s="311">
        <f>Councils!L671</f>
        <v>22</v>
      </c>
      <c r="M668" s="312">
        <f>Councils!M671</f>
        <v>314.29000000000002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2</v>
      </c>
      <c r="S668" s="311">
        <f>Councils!T671</f>
        <v>0</v>
      </c>
      <c r="T668" s="311">
        <f>Councils!U671</f>
        <v>2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IF(ISNA(VLOOKUP($A668,GA!$A$1:$D$867,3,0))," ",VLOOKUP($A668,GA!$A$1:$D$867,3,0))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IF(ISNA(VLOOKUP($V669,DD_Info!$A$1:$E$223,3,0)),0,VLOOKUP($V669,DD_Info!$A$1:$E$223,3,0))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11</v>
      </c>
      <c r="K669" s="311">
        <f>Councils!K672</f>
        <v>0</v>
      </c>
      <c r="L669" s="311">
        <f>Councils!L672</f>
        <v>11</v>
      </c>
      <c r="M669" s="312">
        <f>Councils!M672</f>
        <v>220</v>
      </c>
      <c r="N669" s="311">
        <f>Councils!O672</f>
        <v>0</v>
      </c>
      <c r="O669" s="311">
        <f>Councils!P672</f>
        <v>1</v>
      </c>
      <c r="P669" s="311">
        <f>Councils!Q672</f>
        <v>0</v>
      </c>
      <c r="Q669" s="311">
        <f>Councils!R672</f>
        <v>1</v>
      </c>
      <c r="R669" s="311">
        <f>Councils!S672</f>
        <v>7</v>
      </c>
      <c r="S669" s="311">
        <f>Councils!T672</f>
        <v>0</v>
      </c>
      <c r="T669" s="311">
        <f>Councils!U672</f>
        <v>7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IF(ISNA(VLOOKUP($A669,GA!$A$1:$D$867,3,0))," ",VLOOKUP($A669,GA!$A$1:$D$867,3,0))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IF(ISNA(VLOOKUP($V670,DD_Info!$A$1:$E$223,3,0)),0,VLOOKUP($V670,DD_Info!$A$1:$E$223,3,0))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11</v>
      </c>
      <c r="K670" s="311">
        <f>Councils!K673</f>
        <v>0</v>
      </c>
      <c r="L670" s="311">
        <f>Councils!L673</f>
        <v>11</v>
      </c>
      <c r="M670" s="312">
        <f>Councils!M673</f>
        <v>157.13999999999999</v>
      </c>
      <c r="N670" s="311">
        <f>Councils!O673</f>
        <v>0</v>
      </c>
      <c r="O670" s="311">
        <f>Councils!P673</f>
        <v>0</v>
      </c>
      <c r="P670" s="311">
        <f>Councils!Q673</f>
        <v>1</v>
      </c>
      <c r="Q670" s="311">
        <f>Councils!R673</f>
        <v>-1</v>
      </c>
      <c r="R670" s="311">
        <f>Councils!S673</f>
        <v>2</v>
      </c>
      <c r="S670" s="311">
        <f>Councils!T673</f>
        <v>3</v>
      </c>
      <c r="T670" s="311">
        <f>Councils!U673</f>
        <v>-1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IF(ISNA(VLOOKUP($A670,GA!$A$1:$D$867,3,0))," ",VLOOKUP($A670,GA!$A$1:$D$867,3,0))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Unassigned</v>
      </c>
      <c r="C671" s="311" t="str">
        <f>Councils!D674</f>
        <v>Ben Bolt</v>
      </c>
      <c r="D671" s="311" t="str">
        <f>IF(ISNA(VLOOKUP($V671,DD_Info!$A$1:$E$223,3,0)),0,VLOOKUP($V671,DD_Info!$A$1:$E$223,3,0))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1</v>
      </c>
      <c r="T671" s="311">
        <f>Councils!U674</f>
        <v>-1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IF(ISNA(VLOOKUP($A671,GA!$A$1:$D$867,3,0))," ",VLOOKUP($A671,GA!$A$1:$D$867,3,0))</f>
        <v>Carlin</v>
      </c>
      <c r="Y671" s="344" t="str">
        <f>IF(ISNA(VLOOKUP($A671,Dormant_Councils!$A$1:$E$811,5,0)),"No",VLOOKUP($A671,Dormant_Councils!$A$1:$E$811,5,0))</f>
        <v>Dormant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IF(ISNA(VLOOKUP($V672,DD_Info!$A$1:$E$223,3,0)),0,VLOOKUP($V672,DD_Info!$A$1:$E$223,3,0))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IF(ISNA(VLOOKUP($A672,GA!$A$1:$D$867,3,0))," ",VLOOKUP($A672,GA!$A$1:$D$867,3,0))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IF(ISNA(VLOOKUP($V673,DD_Info!$A$1:$E$223,3,0)),0,VLOOKUP($V673,DD_Info!$A$1:$E$223,3,0))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2</v>
      </c>
      <c r="K673" s="311">
        <f>Councils!K676</f>
        <v>0</v>
      </c>
      <c r="L673" s="311">
        <f>Councils!L676</f>
        <v>2</v>
      </c>
      <c r="M673" s="312">
        <f>Councils!M676</f>
        <v>28.57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2</v>
      </c>
      <c r="S673" s="311">
        <f>Councils!T676</f>
        <v>0</v>
      </c>
      <c r="T673" s="311">
        <f>Councils!U676</f>
        <v>2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IF(ISNA(VLOOKUP($A673,GA!$A$1:$D$867,3,0))," ",VLOOKUP($A673,GA!$A$1:$D$867,3,0))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IF(ISNA(VLOOKUP($V674,DD_Info!$A$1:$E$223,3,0)),0,VLOOKUP($V674,DD_Info!$A$1:$E$223,3,0))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IF(ISNA(VLOOKUP($A674,GA!$A$1:$D$867,3,0))," ",VLOOKUP($A674,GA!$A$1:$D$867,3,0))</f>
        <v>Rangel</v>
      </c>
      <c r="Y674" s="344" t="str">
        <f>IF(ISNA(VLOOKUP($A674,Dormant_Councils!$A$1:$E$811,5,0)),"No",VLOOKUP($A674,Dormant_Councils!$A$1:$E$811,5,0))</f>
        <v>Dormant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IF(ISNA(VLOOKUP($V675,DD_Info!$A$1:$E$223,3,0)),0,VLOOKUP($V675,DD_Info!$A$1:$E$223,3,0))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1</v>
      </c>
      <c r="S675" s="311">
        <f>Councils!T678</f>
        <v>1</v>
      </c>
      <c r="T675" s="311">
        <f>Councils!U678</f>
        <v>0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IF(ISNA(VLOOKUP($A675,GA!$A$1:$D$867,3,0))," ",VLOOKUP($A675,GA!$A$1:$D$867,3,0))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IF(ISNA(VLOOKUP($V676,DD_Info!$A$1:$E$223,3,0)),0,VLOOKUP($V676,DD_Info!$A$1:$E$223,3,0))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IF(ISNA(VLOOKUP($A676,GA!$A$1:$D$867,3,0))," ",VLOOKUP($A676,GA!$A$1:$D$867,3,0))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IF(ISNA(VLOOKUP($V677,DD_Info!$A$1:$E$223,3,0)),0,VLOOKUP($V677,DD_Info!$A$1:$E$223,3,0))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3</v>
      </c>
      <c r="K677" s="311">
        <f>Councils!K680</f>
        <v>0</v>
      </c>
      <c r="L677" s="311">
        <f>Councils!L680</f>
        <v>3</v>
      </c>
      <c r="M677" s="312">
        <f>Councils!M680</f>
        <v>60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IF(ISNA(VLOOKUP($A677,GA!$A$1:$D$867,3,0))," ",VLOOKUP($A677,GA!$A$1:$D$867,3,0))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IF(ISNA(VLOOKUP($V678,DD_Info!$A$1:$E$223,3,0)),0,VLOOKUP($V678,DD_Info!$A$1:$E$223,3,0))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5</v>
      </c>
      <c r="K678" s="311">
        <f>Councils!K681</f>
        <v>0</v>
      </c>
      <c r="L678" s="311">
        <f>Councils!L681</f>
        <v>5</v>
      </c>
      <c r="M678" s="312">
        <f>Councils!M681</f>
        <v>38.46</v>
      </c>
      <c r="N678" s="311">
        <f>Councils!O681</f>
        <v>0</v>
      </c>
      <c r="O678" s="311">
        <f>Councils!P681</f>
        <v>0</v>
      </c>
      <c r="P678" s="311">
        <f>Councils!Q681</f>
        <v>1</v>
      </c>
      <c r="Q678" s="311">
        <f>Councils!R681</f>
        <v>-1</v>
      </c>
      <c r="R678" s="311">
        <f>Councils!S681</f>
        <v>2</v>
      </c>
      <c r="S678" s="311">
        <f>Councils!T681</f>
        <v>4</v>
      </c>
      <c r="T678" s="311">
        <f>Councils!U681</f>
        <v>-2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IF(ISNA(VLOOKUP($A678,GA!$A$1:$D$867,3,0))," ",VLOOKUP($A678,GA!$A$1:$D$867,3,0))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IF(ISNA(VLOOKUP($V679,DD_Info!$A$1:$E$223,3,0)),0,VLOOKUP($V679,DD_Info!$A$1:$E$223,3,0))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1</v>
      </c>
      <c r="K679" s="311">
        <f>Councils!K682</f>
        <v>0</v>
      </c>
      <c r="L679" s="311">
        <f>Councils!L682</f>
        <v>1</v>
      </c>
      <c r="M679" s="312">
        <f>Councils!M682</f>
        <v>20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IF(ISNA(VLOOKUP($A679,GA!$A$1:$D$867,3,0))," ",VLOOKUP($A679,GA!$A$1:$D$867,3,0))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IF(ISNA(VLOOKUP($V680,DD_Info!$A$1:$E$223,3,0)),0,VLOOKUP($V680,DD_Info!$A$1:$E$223,3,0))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IF(ISNA(VLOOKUP($A680,GA!$A$1:$D$867,3,0))," ",VLOOKUP($A680,GA!$A$1:$D$867,3,0))</f>
        <v>Rangel</v>
      </c>
      <c r="Y680" s="344" t="str">
        <f>IF(ISNA(VLOOKUP($A680,Dormant_Councils!$A$1:$E$811,5,0)),"No",VLOOKUP($A680,Dormant_Councils!$A$1:$E$811,5,0))</f>
        <v>Dormant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IF(ISNA(VLOOKUP($V681,DD_Info!$A$1:$E$223,3,0)),0,VLOOKUP($V681,DD_Info!$A$1:$E$223,3,0))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IF(ISNA(VLOOKUP($A681,GA!$A$1:$D$867,3,0))," ",VLOOKUP($A681,GA!$A$1:$D$867,3,0))</f>
        <v>Dougherty</v>
      </c>
      <c r="Y681" s="344" t="str">
        <f>IF(ISNA(VLOOKUP($A681,Dormant_Councils!$A$1:$E$811,5,0)),"No",VLOOKUP($A681,Dormant_Councils!$A$1:$E$811,5,0))</f>
        <v>No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IF(ISNA(VLOOKUP($V682,DD_Info!$A$1:$E$223,3,0)),0,VLOOKUP($V682,DD_Info!$A$1:$E$223,3,0))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6</v>
      </c>
      <c r="H682" s="311">
        <f>Councils!H685</f>
        <v>0</v>
      </c>
      <c r="I682" s="311">
        <f>Councils!I685</f>
        <v>6</v>
      </c>
      <c r="J682" s="311">
        <f>Councils!J685</f>
        <v>10</v>
      </c>
      <c r="K682" s="311">
        <f>Councils!K685</f>
        <v>0</v>
      </c>
      <c r="L682" s="311">
        <f>Councils!L685</f>
        <v>10</v>
      </c>
      <c r="M682" s="312">
        <f>Councils!M685</f>
        <v>200</v>
      </c>
      <c r="N682" s="311">
        <f>Councils!O685</f>
        <v>0</v>
      </c>
      <c r="O682" s="311">
        <f>Councils!P685</f>
        <v>1</v>
      </c>
      <c r="P682" s="311">
        <f>Councils!Q685</f>
        <v>0</v>
      </c>
      <c r="Q682" s="311">
        <f>Councils!R685</f>
        <v>1</v>
      </c>
      <c r="R682" s="311">
        <f>Councils!S685</f>
        <v>1</v>
      </c>
      <c r="S682" s="311">
        <f>Councils!T685</f>
        <v>1</v>
      </c>
      <c r="T682" s="311">
        <f>Councils!U685</f>
        <v>0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IF(ISNA(VLOOKUP($A682,GA!$A$1:$D$867,3,0))," ",VLOOKUP($A682,GA!$A$1:$D$867,3,0))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IF(ISNA(VLOOKUP($V683,DD_Info!$A$1:$E$223,3,0)),0,VLOOKUP($V683,DD_Info!$A$1:$E$223,3,0))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8</v>
      </c>
      <c r="K683" s="311">
        <f>Councils!K686</f>
        <v>0</v>
      </c>
      <c r="L683" s="311">
        <f>Councils!L686</f>
        <v>8</v>
      </c>
      <c r="M683" s="312">
        <f>Councils!M686</f>
        <v>160</v>
      </c>
      <c r="N683" s="311">
        <f>Councils!O686</f>
        <v>0</v>
      </c>
      <c r="O683" s="311">
        <f>Councils!P686</f>
        <v>1</v>
      </c>
      <c r="P683" s="311">
        <f>Councils!Q686</f>
        <v>0</v>
      </c>
      <c r="Q683" s="311">
        <f>Councils!R686</f>
        <v>1</v>
      </c>
      <c r="R683" s="311">
        <f>Councils!S686</f>
        <v>4</v>
      </c>
      <c r="S683" s="311">
        <f>Councils!T686</f>
        <v>2</v>
      </c>
      <c r="T683" s="311">
        <f>Councils!U686</f>
        <v>2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IF(ISNA(VLOOKUP($A683,GA!$A$1:$D$867,3,0))," ",VLOOKUP($A683,GA!$A$1:$D$867,3,0))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IF(ISNA(VLOOKUP($V684,DD_Info!$A$1:$E$223,3,0)),0,VLOOKUP($V684,DD_Info!$A$1:$E$223,3,0))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IF(ISNA(VLOOKUP($A684,GA!$A$1:$D$867,3,0))," ",VLOOKUP($A684,GA!$A$1:$D$867,3,0))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IF(ISNA(VLOOKUP($V685,DD_Info!$A$1:$E$223,3,0)),0,VLOOKUP($V685,DD_Info!$A$1:$E$223,3,0))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IF(ISNA(VLOOKUP($A685,GA!$A$1:$D$867,3,0))," ",VLOOKUP($A685,GA!$A$1:$D$867,3,0))</f>
        <v>Carlin</v>
      </c>
      <c r="Y685" s="344" t="str">
        <f>IF(ISNA(VLOOKUP($A685,Dormant_Councils!$A$1:$E$811,5,0)),"No",VLOOKUP($A685,Dormant_Councils!$A$1:$E$811,5,0))</f>
        <v>Dormant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IF(ISNA(VLOOKUP($V686,DD_Info!$A$1:$E$223,3,0)),0,VLOOKUP($V686,DD_Info!$A$1:$E$223,3,0))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IF(ISNA(VLOOKUP($A686,GA!$A$1:$D$867,3,0))," ",VLOOKUP($A686,GA!$A$1:$D$867,3,0))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IF(ISNA(VLOOKUP($V687,DD_Info!$A$1:$E$223,3,0)),0,VLOOKUP($V687,DD_Info!$A$1:$E$223,3,0))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0</v>
      </c>
      <c r="H687" s="311">
        <f>Councils!H690</f>
        <v>0</v>
      </c>
      <c r="I687" s="311">
        <f>Councils!I690</f>
        <v>0</v>
      </c>
      <c r="J687" s="311">
        <f>Councils!J690</f>
        <v>12</v>
      </c>
      <c r="K687" s="311">
        <f>Councils!K690</f>
        <v>0</v>
      </c>
      <c r="L687" s="311">
        <f>Councils!L690</f>
        <v>12</v>
      </c>
      <c r="M687" s="312">
        <f>Councils!M690</f>
        <v>200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1</v>
      </c>
      <c r="S687" s="311">
        <f>Councils!T690</f>
        <v>1</v>
      </c>
      <c r="T687" s="311">
        <f>Councils!U690</f>
        <v>0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IF(ISNA(VLOOKUP($A687,GA!$A$1:$D$867,3,0))," ",VLOOKUP($A687,GA!$A$1:$D$867,3,0))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IF(ISNA(VLOOKUP($V688,DD_Info!$A$1:$E$223,3,0)),0,VLOOKUP($V688,DD_Info!$A$1:$E$223,3,0))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1</v>
      </c>
      <c r="H688" s="311">
        <f>Councils!H691</f>
        <v>0</v>
      </c>
      <c r="I688" s="311">
        <f>Councils!I691</f>
        <v>1</v>
      </c>
      <c r="J688" s="311">
        <f>Councils!J691</f>
        <v>1</v>
      </c>
      <c r="K688" s="311">
        <f>Councils!K691</f>
        <v>0</v>
      </c>
      <c r="L688" s="311">
        <f>Councils!L691</f>
        <v>1</v>
      </c>
      <c r="M688" s="312">
        <f>Councils!M691</f>
        <v>20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IF(ISNA(VLOOKUP($A688,GA!$A$1:$D$867,3,0))," ",VLOOKUP($A688,GA!$A$1:$D$867,3,0))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IF(ISNA(VLOOKUP($V689,DD_Info!$A$1:$E$223,3,0)),0,VLOOKUP($V689,DD_Info!$A$1:$E$223,3,0))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2</v>
      </c>
      <c r="K689" s="311">
        <f>Councils!K692</f>
        <v>0</v>
      </c>
      <c r="L689" s="311">
        <f>Councils!L692</f>
        <v>2</v>
      </c>
      <c r="M689" s="312">
        <f>Councils!M692</f>
        <v>40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IF(ISNA(VLOOKUP($A689,GA!$A$1:$D$867,3,0))," ",VLOOKUP($A689,GA!$A$1:$D$867,3,0))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IF(ISNA(VLOOKUP($V690,DD_Info!$A$1:$E$223,3,0)),0,VLOOKUP($V690,DD_Info!$A$1:$E$223,3,0))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IF(ISNA(VLOOKUP($A690,GA!$A$1:$D$867,3,0))," ",VLOOKUP($A690,GA!$A$1:$D$867,3,0))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IF(ISNA(VLOOKUP($V691,DD_Info!$A$1:$E$223,3,0)),0,VLOOKUP($V691,DD_Info!$A$1:$E$223,3,0))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IF(ISNA(VLOOKUP($A691,GA!$A$1:$D$867,3,0))," ",VLOOKUP($A691,GA!$A$1:$D$867,3,0))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IF(ISNA(VLOOKUP($V692,DD_Info!$A$1:$E$223,3,0)),0,VLOOKUP($V692,DD_Info!$A$1:$E$223,3,0))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IF(ISNA(VLOOKUP($A692,GA!$A$1:$D$867,3,0))," ",VLOOKUP($A692,GA!$A$1:$D$867,3,0))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IF(ISNA(VLOOKUP($V693,DD_Info!$A$1:$E$223,3,0)),0,VLOOKUP($V693,DD_Info!$A$1:$E$223,3,0))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IF(ISNA(VLOOKUP($A693,GA!$A$1:$D$867,3,0))," ",VLOOKUP($A693,GA!$A$1:$D$867,3,0))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IF(ISNA(VLOOKUP($V694,DD_Info!$A$1:$E$223,3,0)),0,VLOOKUP($V694,DD_Info!$A$1:$E$223,3,0))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3</v>
      </c>
      <c r="H694" s="311">
        <f>Councils!H697</f>
        <v>0</v>
      </c>
      <c r="I694" s="311">
        <f>Councils!I697</f>
        <v>3</v>
      </c>
      <c r="J694" s="311">
        <f>Councils!J697</f>
        <v>15</v>
      </c>
      <c r="K694" s="311">
        <f>Councils!K697</f>
        <v>0</v>
      </c>
      <c r="L694" s="311">
        <f>Councils!L697</f>
        <v>15</v>
      </c>
      <c r="M694" s="312">
        <f>Councils!M697</f>
        <v>250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1</v>
      </c>
      <c r="T694" s="311">
        <f>Councils!U697</f>
        <v>0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IF(ISNA(VLOOKUP($A694,GA!$A$1:$D$867,3,0))," ",VLOOKUP($A694,GA!$A$1:$D$867,3,0))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IF(ISNA(VLOOKUP($V695,DD_Info!$A$1:$E$223,3,0)),0,VLOOKUP($V695,DD_Info!$A$1:$E$223,3,0))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IF(ISNA(VLOOKUP($A695,GA!$A$1:$D$867,3,0))," ",VLOOKUP($A695,GA!$A$1:$D$867,3,0))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IF(ISNA(VLOOKUP($V696,DD_Info!$A$1:$E$223,3,0)),0,VLOOKUP($V696,DD_Info!$A$1:$E$223,3,0))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IF(ISNA(VLOOKUP($A696,GA!$A$1:$D$867,3,0))," ",VLOOKUP($A696,GA!$A$1:$D$867,3,0))</f>
        <v>Carlin</v>
      </c>
      <c r="Y696" s="344" t="str">
        <f>IF(ISNA(VLOOKUP($A696,Dormant_Councils!$A$1:$E$811,5,0)),"No",VLOOKUP($A696,Dormant_Councils!$A$1:$E$811,5,0))</f>
        <v>Dormant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Unassigned</v>
      </c>
      <c r="C697" s="311" t="str">
        <f>Councils!D700</f>
        <v>Leming</v>
      </c>
      <c r="D697" s="311" t="str">
        <f>IF(ISNA(VLOOKUP($V697,DD_Info!$A$1:$E$223,3,0)),0,VLOOKUP($V697,DD_Info!$A$1:$E$223,3,0))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IF(ISNA(VLOOKUP($A697,GA!$A$1:$D$867,3,0))," ",VLOOKUP($A697,GA!$A$1:$D$867,3,0))</f>
        <v>Dougherty</v>
      </c>
      <c r="Y697" s="344">
        <f>IF(ISNA(VLOOKUP($A697,Dormant_Councils!$A$1:$E$811,5,0)),"No",VLOOKUP($A697,Dormant_Councils!$A$1:$E$811,5,0))</f>
        <v>0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Unassigned</v>
      </c>
      <c r="C698" s="311" t="str">
        <f>Councils!D701</f>
        <v>Corpus Christi</v>
      </c>
      <c r="D698" s="311" t="str">
        <f>IF(ISNA(VLOOKUP($V698,DD_Info!$A$1:$E$223,3,0)),0,VLOOKUP($V698,DD_Info!$A$1:$E$223,3,0))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IF(ISNA(VLOOKUP($A698,GA!$A$1:$D$867,3,0))," ",VLOOKUP($A698,GA!$A$1:$D$867,3,0))</f>
        <v>Carlin</v>
      </c>
      <c r="Y698" s="344">
        <f>IF(ISNA(VLOOKUP($A698,Dormant_Councils!$A$1:$E$811,5,0)),"No",VLOOKUP($A698,Dormant_Councils!$A$1:$E$811,5,0))</f>
        <v>0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IF(ISNA(VLOOKUP($V699,DD_Info!$A$1:$E$223,3,0)),0,VLOOKUP($V699,DD_Info!$A$1:$E$223,3,0))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IF(ISNA(VLOOKUP($A699,GA!$A$1:$D$867,3,0))," ",VLOOKUP($A699,GA!$A$1:$D$867,3,0))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IF(ISNA(VLOOKUP($V700,DD_Info!$A$1:$E$223,3,0)),0,VLOOKUP($V700,DD_Info!$A$1:$E$223,3,0))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8</v>
      </c>
      <c r="K700" s="311">
        <f>Councils!K703</f>
        <v>0</v>
      </c>
      <c r="L700" s="311">
        <f>Councils!L703</f>
        <v>8</v>
      </c>
      <c r="M700" s="312">
        <f>Councils!M703</f>
        <v>114.29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1</v>
      </c>
      <c r="S700" s="311">
        <f>Councils!T703</f>
        <v>0</v>
      </c>
      <c r="T700" s="311">
        <f>Councils!U703</f>
        <v>1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IF(ISNA(VLOOKUP($A700,GA!$A$1:$D$867,3,0))," ",VLOOKUP($A700,GA!$A$1:$D$867,3,0))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IF(ISNA(VLOOKUP($V701,DD_Info!$A$1:$E$223,3,0)),0,VLOOKUP($V701,DD_Info!$A$1:$E$223,3,0))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10</v>
      </c>
      <c r="K701" s="311">
        <f>Councils!K704</f>
        <v>0</v>
      </c>
      <c r="L701" s="311">
        <f>Councils!L704</f>
        <v>10</v>
      </c>
      <c r="M701" s="312">
        <f>Councils!M704</f>
        <v>200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2</v>
      </c>
      <c r="S701" s="311">
        <f>Councils!T704</f>
        <v>0</v>
      </c>
      <c r="T701" s="311">
        <f>Councils!U704</f>
        <v>2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IF(ISNA(VLOOKUP($A701,GA!$A$1:$D$867,3,0))," ",VLOOKUP($A701,GA!$A$1:$D$867,3,0))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IF(ISNA(VLOOKUP($V702,DD_Info!$A$1:$E$223,3,0)),0,VLOOKUP($V702,DD_Info!$A$1:$E$223,3,0))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4</v>
      </c>
      <c r="H702" s="311">
        <f>Councils!H705</f>
        <v>0</v>
      </c>
      <c r="I702" s="311">
        <f>Councils!I705</f>
        <v>4</v>
      </c>
      <c r="J702" s="311">
        <f>Councils!J705</f>
        <v>4</v>
      </c>
      <c r="K702" s="311">
        <f>Councils!K705</f>
        <v>0</v>
      </c>
      <c r="L702" s="311">
        <f>Councils!L705</f>
        <v>4</v>
      </c>
      <c r="M702" s="312">
        <f>Councils!M705</f>
        <v>80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1</v>
      </c>
      <c r="T702" s="311">
        <f>Councils!U705</f>
        <v>0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IF(ISNA(VLOOKUP($A702,GA!$A$1:$D$867,3,0))," ",VLOOKUP($A702,GA!$A$1:$D$867,3,0))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Unassigned</v>
      </c>
      <c r="C703" s="311" t="str">
        <f>Councils!D706</f>
        <v>Houston</v>
      </c>
      <c r="D703" s="311" t="str">
        <f>IF(ISNA(VLOOKUP($V703,DD_Info!$A$1:$E$223,3,0)),0,VLOOKUP($V703,DD_Info!$A$1:$E$223,3,0))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IF(ISNA(VLOOKUP($A703,GA!$A$1:$D$867,3,0))," ",VLOOKUP($A703,GA!$A$1:$D$867,3,0))</f>
        <v>Supak</v>
      </c>
      <c r="Y703" s="344">
        <f>IF(ISNA(VLOOKUP($A703,Dormant_Councils!$A$1:$E$811,5,0)),"No",VLOOKUP($A703,Dormant_Councils!$A$1:$E$811,5,0))</f>
        <v>0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IF(ISNA(VLOOKUP($V704,DD_Info!$A$1:$E$223,3,0)),0,VLOOKUP($V704,DD_Info!$A$1:$E$223,3,0))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IF(ISNA(VLOOKUP($A704,GA!$A$1:$D$867,3,0))," ",VLOOKUP($A704,GA!$A$1:$D$867,3,0))</f>
        <v>Carlin</v>
      </c>
      <c r="Y704" s="344">
        <f>IF(ISNA(VLOOKUP($A704,Dormant_Councils!$A$1:$E$811,5,0)),"No",VLOOKUP($A704,Dormant_Councils!$A$1:$E$811,5,0))</f>
        <v>0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IF(ISNA(VLOOKUP($V705,DD_Info!$A$1:$E$223,3,0)),0,VLOOKUP($V705,DD_Info!$A$1:$E$223,3,0))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IF(ISNA(VLOOKUP($A705,GA!$A$1:$D$867,3,0))," ",VLOOKUP($A705,GA!$A$1:$D$867,3,0))</f>
        <v>Carlin</v>
      </c>
      <c r="Y705" s="344">
        <f>IF(ISNA(VLOOKUP($A705,Dormant_Councils!$A$1:$E$811,5,0)),"No",VLOOKUP($A705,Dormant_Councils!$A$1:$E$811,5,0))</f>
        <v>0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IF(ISNA(VLOOKUP($V706,DD_Info!$A$1:$E$223,3,0)),0,VLOOKUP($V706,DD_Info!$A$1:$E$223,3,0))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2</v>
      </c>
      <c r="K706" s="311">
        <f>Councils!K709</f>
        <v>0</v>
      </c>
      <c r="L706" s="311">
        <f>Councils!L709</f>
        <v>2</v>
      </c>
      <c r="M706" s="312">
        <f>Councils!M709</f>
        <v>40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IF(ISNA(VLOOKUP($A706,GA!$A$1:$D$867,3,0))," ",VLOOKUP($A706,GA!$A$1:$D$867,3,0))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IF(ISNA(VLOOKUP($V707,DD_Info!$A$1:$E$223,3,0)),0,VLOOKUP($V707,DD_Info!$A$1:$E$223,3,0))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IF(ISNA(VLOOKUP($A707,GA!$A$1:$D$867,3,0))," ",VLOOKUP($A707,GA!$A$1:$D$867,3,0))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IF(ISNA(VLOOKUP($V708,DD_Info!$A$1:$E$223,3,0)),0,VLOOKUP($V708,DD_Info!$A$1:$E$223,3,0))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1</v>
      </c>
      <c r="K708" s="311">
        <f>Councils!K711</f>
        <v>0</v>
      </c>
      <c r="L708" s="311">
        <f>Councils!L711</f>
        <v>1</v>
      </c>
      <c r="M708" s="312">
        <f>Councils!M711</f>
        <v>20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IF(ISNA(VLOOKUP($A708,GA!$A$1:$D$867,3,0))," ",VLOOKUP($A708,GA!$A$1:$D$867,3,0))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IF(ISNA(VLOOKUP($V709,DD_Info!$A$1:$E$223,3,0)),0,VLOOKUP($V709,DD_Info!$A$1:$E$223,3,0))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IF(ISNA(VLOOKUP($A709,GA!$A$1:$D$867,3,0))," ",VLOOKUP($A709,GA!$A$1:$D$867,3,0))</f>
        <v>Carlin</v>
      </c>
      <c r="Y709" s="344">
        <f>IF(ISNA(VLOOKUP($A709,Dormant_Councils!$A$1:$E$811,5,0)),"No",VLOOKUP($A709,Dormant_Councils!$A$1:$E$811,5,0))</f>
        <v>0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IF(ISNA(VLOOKUP($V710,DD_Info!$A$1:$E$223,3,0)),0,VLOOKUP($V710,DD_Info!$A$1:$E$223,3,0))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1</v>
      </c>
      <c r="K710" s="311">
        <f>Councils!K713</f>
        <v>0</v>
      </c>
      <c r="L710" s="311">
        <f>Councils!L713</f>
        <v>1</v>
      </c>
      <c r="M710" s="312">
        <f>Councils!M713</f>
        <v>20</v>
      </c>
      <c r="N710" s="311">
        <f>Councils!O713</f>
        <v>0</v>
      </c>
      <c r="O710" s="311">
        <f>Councils!P713</f>
        <v>1</v>
      </c>
      <c r="P710" s="311">
        <f>Councils!Q713</f>
        <v>0</v>
      </c>
      <c r="Q710" s="311">
        <f>Councils!R713</f>
        <v>1</v>
      </c>
      <c r="R710" s="311">
        <f>Councils!S713</f>
        <v>1</v>
      </c>
      <c r="S710" s="311">
        <f>Councils!T713</f>
        <v>0</v>
      </c>
      <c r="T710" s="311">
        <f>Councils!U713</f>
        <v>1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IF(ISNA(VLOOKUP($A710,GA!$A$1:$D$867,3,0))," ",VLOOKUP($A710,GA!$A$1:$D$867,3,0))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IF(ISNA(VLOOKUP($V711,DD_Info!$A$1:$E$223,3,0)),0,VLOOKUP($V711,DD_Info!$A$1:$E$223,3,0))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IF(ISNA(VLOOKUP($A711,GA!$A$1:$D$867,3,0))," ",VLOOKUP($A711,GA!$A$1:$D$867,3,0))</f>
        <v>Rangel</v>
      </c>
      <c r="Y711" s="344">
        <f>IF(ISNA(VLOOKUP($A711,Dormant_Councils!$A$1:$E$811,5,0)),"No",VLOOKUP($A711,Dormant_Councils!$A$1:$E$811,5,0))</f>
        <v>0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IF(ISNA(VLOOKUP($V712,DD_Info!$A$1:$E$223,3,0)),0,VLOOKUP($V712,DD_Info!$A$1:$E$223,3,0))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IF(ISNA(VLOOKUP($A712,GA!$A$1:$D$867,3,0))," ",VLOOKUP($A712,GA!$A$1:$D$867,3,0))</f>
        <v>Carlin</v>
      </c>
      <c r="Y712" s="344">
        <f>IF(ISNA(VLOOKUP($A712,Dormant_Councils!$A$1:$E$811,5,0)),"No",VLOOKUP($A712,Dormant_Councils!$A$1:$E$811,5,0))</f>
        <v>0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IF(ISNA(VLOOKUP($V713,DD_Info!$A$1:$E$223,3,0)),0,VLOOKUP($V713,DD_Info!$A$1:$E$223,3,0))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1</v>
      </c>
      <c r="T713" s="311">
        <f>Councils!U716</f>
        <v>-1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IF(ISNA(VLOOKUP($A713,GA!$A$1:$D$867,3,0))," ",VLOOKUP($A713,GA!$A$1:$D$867,3,0))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IF(ISNA(VLOOKUP($V714,DD_Info!$A$1:$E$223,3,0)),0,VLOOKUP($V714,DD_Info!$A$1:$E$223,3,0))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IF(ISNA(VLOOKUP($A714,GA!$A$1:$D$867,3,0))," ",VLOOKUP($A714,GA!$A$1:$D$867,3,0))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IF(ISNA(VLOOKUP($V715,DD_Info!$A$1:$E$223,3,0)),0,VLOOKUP($V715,DD_Info!$A$1:$E$223,3,0))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1</v>
      </c>
      <c r="H715" s="311">
        <f>Councils!H718</f>
        <v>0</v>
      </c>
      <c r="I715" s="311">
        <f>Councils!I718</f>
        <v>1</v>
      </c>
      <c r="J715" s="311">
        <f>Councils!J718</f>
        <v>2</v>
      </c>
      <c r="K715" s="311">
        <f>Councils!K718</f>
        <v>0</v>
      </c>
      <c r="L715" s="311">
        <f>Councils!L718</f>
        <v>2</v>
      </c>
      <c r="M715" s="312">
        <f>Councils!M718</f>
        <v>40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IF(ISNA(VLOOKUP($A715,GA!$A$1:$D$867,3,0))," ",VLOOKUP($A715,GA!$A$1:$D$867,3,0))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IF(ISNA(VLOOKUP($V716,DD_Info!$A$1:$E$223,3,0)),0,VLOOKUP($V716,DD_Info!$A$1:$E$223,3,0))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IF(ISNA(VLOOKUP($A716,GA!$A$1:$D$867,3,0))," ",VLOOKUP($A716,GA!$A$1:$D$867,3,0))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IF(ISNA(VLOOKUP($V717,DD_Info!$A$1:$E$223,3,0)),0,VLOOKUP($V717,DD_Info!$A$1:$E$223,3,0))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1</v>
      </c>
      <c r="H717" s="311">
        <f>Councils!H720</f>
        <v>0</v>
      </c>
      <c r="I717" s="311">
        <f>Councils!I720</f>
        <v>1</v>
      </c>
      <c r="J717" s="311">
        <f>Councils!J720</f>
        <v>21</v>
      </c>
      <c r="K717" s="311">
        <f>Councils!K720</f>
        <v>0</v>
      </c>
      <c r="L717" s="311">
        <f>Councils!L720</f>
        <v>21</v>
      </c>
      <c r="M717" s="312">
        <f>Councils!M720</f>
        <v>161.54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1</v>
      </c>
      <c r="S717" s="311">
        <f>Councils!T720</f>
        <v>0</v>
      </c>
      <c r="T717" s="311">
        <f>Councils!U720</f>
        <v>1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IF(ISNA(VLOOKUP($A717,GA!$A$1:$D$867,3,0))," ",VLOOKUP($A717,GA!$A$1:$D$867,3,0))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IF(ISNA(VLOOKUP($V718,DD_Info!$A$1:$E$223,3,0)),0,VLOOKUP($V718,DD_Info!$A$1:$E$223,3,0))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1</v>
      </c>
      <c r="H718" s="311">
        <f>Councils!H721</f>
        <v>0</v>
      </c>
      <c r="I718" s="311">
        <f>Councils!I721</f>
        <v>1</v>
      </c>
      <c r="J718" s="311">
        <f>Councils!J721</f>
        <v>2</v>
      </c>
      <c r="K718" s="311">
        <f>Councils!K721</f>
        <v>0</v>
      </c>
      <c r="L718" s="311">
        <f>Councils!L721</f>
        <v>2</v>
      </c>
      <c r="M718" s="312">
        <f>Councils!M721</f>
        <v>40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IF(ISNA(VLOOKUP($A718,GA!$A$1:$D$867,3,0))," ",VLOOKUP($A718,GA!$A$1:$D$867,3,0))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IF(ISNA(VLOOKUP($V719,DD_Info!$A$1:$E$223,3,0)),0,VLOOKUP($V719,DD_Info!$A$1:$E$223,3,0))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1</v>
      </c>
      <c r="S719" s="311">
        <f>Councils!T722</f>
        <v>0</v>
      </c>
      <c r="T719" s="311">
        <f>Councils!U722</f>
        <v>1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IF(ISNA(VLOOKUP($A719,GA!$A$1:$D$867,3,0))," ",VLOOKUP($A719,GA!$A$1:$D$867,3,0))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IF(ISNA(VLOOKUP($V720,DD_Info!$A$1:$E$223,3,0)),0,VLOOKUP($V720,DD_Info!$A$1:$E$223,3,0))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1</v>
      </c>
      <c r="H720" s="311">
        <f>Councils!H723</f>
        <v>0</v>
      </c>
      <c r="I720" s="311">
        <f>Councils!I723</f>
        <v>1</v>
      </c>
      <c r="J720" s="311">
        <f>Councils!J723</f>
        <v>2</v>
      </c>
      <c r="K720" s="311">
        <f>Councils!K723</f>
        <v>0</v>
      </c>
      <c r="L720" s="311">
        <f>Councils!L723</f>
        <v>2</v>
      </c>
      <c r="M720" s="312">
        <f>Councils!M723</f>
        <v>40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IF(ISNA(VLOOKUP($A720,GA!$A$1:$D$867,3,0))," ",VLOOKUP($A720,GA!$A$1:$D$867,3,0))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IF(ISNA(VLOOKUP($V721,DD_Info!$A$1:$E$223,3,0)),0,VLOOKUP($V721,DD_Info!$A$1:$E$223,3,0))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0</v>
      </c>
      <c r="H721" s="311">
        <f>Councils!H724</f>
        <v>0</v>
      </c>
      <c r="I721" s="311">
        <f>Councils!I724</f>
        <v>0</v>
      </c>
      <c r="J721" s="311">
        <f>Councils!J724</f>
        <v>6</v>
      </c>
      <c r="K721" s="311">
        <f>Councils!K724</f>
        <v>0</v>
      </c>
      <c r="L721" s="311">
        <f>Councils!L724</f>
        <v>6</v>
      </c>
      <c r="M721" s="312">
        <f>Councils!M724</f>
        <v>66.67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IF(ISNA(VLOOKUP($A721,GA!$A$1:$D$867,3,0))," ",VLOOKUP($A721,GA!$A$1:$D$867,3,0))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IF(ISNA(VLOOKUP($V722,DD_Info!$A$1:$E$223,3,0)),0,VLOOKUP($V722,DD_Info!$A$1:$E$223,3,0))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3</v>
      </c>
      <c r="K722" s="311">
        <f>Councils!K725</f>
        <v>0</v>
      </c>
      <c r="L722" s="311">
        <f>Councils!L725</f>
        <v>3</v>
      </c>
      <c r="M722" s="312">
        <f>Councils!M725</f>
        <v>50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2</v>
      </c>
      <c r="S722" s="311">
        <f>Councils!T725</f>
        <v>0</v>
      </c>
      <c r="T722" s="311">
        <f>Councils!U725</f>
        <v>2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IF(ISNA(VLOOKUP($A722,GA!$A$1:$D$867,3,0))," ",VLOOKUP($A722,GA!$A$1:$D$867,3,0))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IF(ISNA(VLOOKUP($V723,DD_Info!$A$1:$E$223,3,0)),0,VLOOKUP($V723,DD_Info!$A$1:$E$223,3,0))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3</v>
      </c>
      <c r="K723" s="311">
        <f>Councils!K726</f>
        <v>0</v>
      </c>
      <c r="L723" s="311">
        <f>Councils!L726</f>
        <v>3</v>
      </c>
      <c r="M723" s="312">
        <f>Councils!M726</f>
        <v>60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IF(ISNA(VLOOKUP($A723,GA!$A$1:$D$867,3,0))," ",VLOOKUP($A723,GA!$A$1:$D$867,3,0))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IF(ISNA(VLOOKUP($V724,DD_Info!$A$1:$E$223,3,0)),0,VLOOKUP($V724,DD_Info!$A$1:$E$223,3,0))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6</v>
      </c>
      <c r="H724" s="311">
        <f>Councils!H727</f>
        <v>0</v>
      </c>
      <c r="I724" s="311">
        <f>Councils!I727</f>
        <v>6</v>
      </c>
      <c r="J724" s="311">
        <f>Councils!J727</f>
        <v>6</v>
      </c>
      <c r="K724" s="311">
        <f>Councils!K727</f>
        <v>0</v>
      </c>
      <c r="L724" s="311">
        <f>Councils!L727</f>
        <v>6</v>
      </c>
      <c r="M724" s="312">
        <f>Councils!M727</f>
        <v>120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IF(ISNA(VLOOKUP($A724,GA!$A$1:$D$867,3,0))," ",VLOOKUP($A724,GA!$A$1:$D$867,3,0))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IF(ISNA(VLOOKUP($V725,DD_Info!$A$1:$E$223,3,0)),0,VLOOKUP($V725,DD_Info!$A$1:$E$223,3,0))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1</v>
      </c>
      <c r="H725" s="311">
        <f>Councils!H728</f>
        <v>0</v>
      </c>
      <c r="I725" s="311">
        <f>Councils!I728</f>
        <v>1</v>
      </c>
      <c r="J725" s="311">
        <f>Councils!J728</f>
        <v>13</v>
      </c>
      <c r="K725" s="311">
        <f>Councils!K728</f>
        <v>0</v>
      </c>
      <c r="L725" s="311">
        <f>Councils!L728</f>
        <v>13</v>
      </c>
      <c r="M725" s="312">
        <f>Councils!M728</f>
        <v>162.5</v>
      </c>
      <c r="N725" s="311">
        <f>Councils!O728</f>
        <v>0</v>
      </c>
      <c r="O725" s="311">
        <f>Councils!P728</f>
        <v>0</v>
      </c>
      <c r="P725" s="311">
        <f>Councils!Q728</f>
        <v>0</v>
      </c>
      <c r="Q725" s="311">
        <f>Councils!R728</f>
        <v>0</v>
      </c>
      <c r="R725" s="311">
        <f>Councils!S728</f>
        <v>7</v>
      </c>
      <c r="S725" s="311">
        <f>Councils!T728</f>
        <v>1</v>
      </c>
      <c r="T725" s="311">
        <f>Councils!U728</f>
        <v>6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IF(ISNA(VLOOKUP($A725,GA!$A$1:$D$867,3,0))," ",VLOOKUP($A725,GA!$A$1:$D$867,3,0))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IF(ISNA(VLOOKUP($V726,DD_Info!$A$1:$E$223,3,0)),0,VLOOKUP($V726,DD_Info!$A$1:$E$223,3,0))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2</v>
      </c>
      <c r="S726" s="311">
        <f>Councils!T729</f>
        <v>0</v>
      </c>
      <c r="T726" s="311">
        <f>Councils!U729</f>
        <v>2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IF(ISNA(VLOOKUP($A726,GA!$A$1:$D$867,3,0))," ",VLOOKUP($A726,GA!$A$1:$D$867,3,0))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IF(ISNA(VLOOKUP($V727,DD_Info!$A$1:$E$223,3,0)),0,VLOOKUP($V727,DD_Info!$A$1:$E$223,3,0))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IF(ISNA(VLOOKUP($A727,GA!$A$1:$D$867,3,0))," ",VLOOKUP($A727,GA!$A$1:$D$867,3,0))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IF(ISNA(VLOOKUP($V728,DD_Info!$A$1:$E$223,3,0)),0,VLOOKUP($V728,DD_Info!$A$1:$E$223,3,0))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IF(ISNA(VLOOKUP($A728,GA!$A$1:$D$867,3,0))," ",VLOOKUP($A728,GA!$A$1:$D$867,3,0))</f>
        <v>Rangel</v>
      </c>
      <c r="Y728" s="344" t="str">
        <f>IF(ISNA(VLOOKUP($A728,Dormant_Councils!$A$1:$E$811,5,0)),"No",VLOOKUP($A728,Dormant_Councils!$A$1:$E$811,5,0))</f>
        <v>No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IF(ISNA(VLOOKUP($V729,DD_Info!$A$1:$E$223,3,0)),0,VLOOKUP($V729,DD_Info!$A$1:$E$223,3,0))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IF(ISNA(VLOOKUP($A729,GA!$A$1:$D$867,3,0))," ",VLOOKUP($A729,GA!$A$1:$D$867,3,0))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IF(ISNA(VLOOKUP($V730,DD_Info!$A$1:$E$223,3,0)),0,VLOOKUP($V730,DD_Info!$A$1:$E$223,3,0))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2</v>
      </c>
      <c r="K730" s="311">
        <f>Councils!K733</f>
        <v>0</v>
      </c>
      <c r="L730" s="311">
        <f>Councils!L733</f>
        <v>2</v>
      </c>
      <c r="M730" s="312">
        <f>Councils!M733</f>
        <v>40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IF(ISNA(VLOOKUP($A730,GA!$A$1:$D$867,3,0))," ",VLOOKUP($A730,GA!$A$1:$D$867,3,0))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IF(ISNA(VLOOKUP($V731,DD_Info!$A$1:$E$223,3,0)),0,VLOOKUP($V731,DD_Info!$A$1:$E$223,3,0))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IF(ISNA(VLOOKUP($A731,GA!$A$1:$D$867,3,0))," ",VLOOKUP($A731,GA!$A$1:$D$867,3,0))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IF(ISNA(VLOOKUP($V732,DD_Info!$A$1:$E$223,3,0)),0,VLOOKUP($V732,DD_Info!$A$1:$E$223,3,0))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IF(ISNA(VLOOKUP($A732,GA!$A$1:$D$867,3,0))," ",VLOOKUP($A732,GA!$A$1:$D$867,3,0))</f>
        <v>Carlin</v>
      </c>
      <c r="Y732" s="344">
        <f>IF(ISNA(VLOOKUP($A732,Dormant_Councils!$A$1:$E$811,5,0)),"No",VLOOKUP($A732,Dormant_Councils!$A$1:$E$811,5,0))</f>
        <v>0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IF(ISNA(VLOOKUP($V733,DD_Info!$A$1:$E$223,3,0)),0,VLOOKUP($V733,DD_Info!$A$1:$E$223,3,0))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3</v>
      </c>
      <c r="H733" s="311">
        <f>Councils!H736</f>
        <v>0</v>
      </c>
      <c r="I733" s="311">
        <f>Councils!I736</f>
        <v>3</v>
      </c>
      <c r="J733" s="311">
        <f>Councils!J736</f>
        <v>3</v>
      </c>
      <c r="K733" s="311">
        <f>Councils!K736</f>
        <v>0</v>
      </c>
      <c r="L733" s="311">
        <f>Councils!L736</f>
        <v>3</v>
      </c>
      <c r="M733" s="312">
        <f>Councils!M736</f>
        <v>60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IF(ISNA(VLOOKUP($A733,GA!$A$1:$D$867,3,0))," ",VLOOKUP($A733,GA!$A$1:$D$867,3,0))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IF(ISNA(VLOOKUP($V734,DD_Info!$A$1:$E$223,3,0)),0,VLOOKUP($V734,DD_Info!$A$1:$E$223,3,0))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IF(ISNA(VLOOKUP($A734,GA!$A$1:$D$867,3,0))," ",VLOOKUP($A734,GA!$A$1:$D$867,3,0))</f>
        <v>Rangel</v>
      </c>
      <c r="Y734" s="344">
        <f>IF(ISNA(VLOOKUP($A734,Dormant_Councils!$A$1:$E$811,5,0)),"No",VLOOKUP($A734,Dormant_Councils!$A$1:$E$811,5,0))</f>
        <v>0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Unassigned</v>
      </c>
      <c r="C735" s="311" t="str">
        <f>Councils!D738</f>
        <v>Irving</v>
      </c>
      <c r="D735" s="311" t="str">
        <f>IF(ISNA(VLOOKUP($V735,DD_Info!$A$1:$E$223,3,0)),0,VLOOKUP($V735,DD_Info!$A$1:$E$223,3,0))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IF(ISNA(VLOOKUP($A735,GA!$A$1:$D$867,3,0))," ",VLOOKUP($A735,GA!$A$1:$D$867,3,0))</f>
        <v>Regan</v>
      </c>
      <c r="Y735" s="344">
        <f>IF(ISNA(VLOOKUP($A735,Dormant_Councils!$A$1:$E$811,5,0)),"No",VLOOKUP($A735,Dormant_Councils!$A$1:$E$811,5,0))</f>
        <v>0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IF(ISNA(VLOOKUP($V736,DD_Info!$A$1:$E$223,3,0)),0,VLOOKUP($V736,DD_Info!$A$1:$E$223,3,0))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2</v>
      </c>
      <c r="K736" s="311">
        <f>Councils!K739</f>
        <v>0</v>
      </c>
      <c r="L736" s="311">
        <f>Councils!L739</f>
        <v>2</v>
      </c>
      <c r="M736" s="312">
        <f>Councils!M739</f>
        <v>33.33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1</v>
      </c>
      <c r="T736" s="311">
        <f>Councils!U739</f>
        <v>-1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IF(ISNA(VLOOKUP($A736,GA!$A$1:$D$867,3,0))," ",VLOOKUP($A736,GA!$A$1:$D$867,3,0))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IF(ISNA(VLOOKUP($V737,DD_Info!$A$1:$E$223,3,0)),0,VLOOKUP($V737,DD_Info!$A$1:$E$223,3,0))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7</v>
      </c>
      <c r="K737" s="311">
        <f>Councils!K740</f>
        <v>0</v>
      </c>
      <c r="L737" s="311">
        <f>Councils!L740</f>
        <v>7</v>
      </c>
      <c r="M737" s="312">
        <f>Councils!M740</f>
        <v>140</v>
      </c>
      <c r="N737" s="311">
        <f>Councils!O740</f>
        <v>0</v>
      </c>
      <c r="O737" s="311">
        <f>Councils!P740</f>
        <v>1</v>
      </c>
      <c r="P737" s="311">
        <f>Councils!Q740</f>
        <v>0</v>
      </c>
      <c r="Q737" s="311">
        <f>Councils!R740</f>
        <v>1</v>
      </c>
      <c r="R737" s="311">
        <f>Councils!S740</f>
        <v>1</v>
      </c>
      <c r="S737" s="311">
        <f>Councils!T740</f>
        <v>0</v>
      </c>
      <c r="T737" s="311">
        <f>Councils!U740</f>
        <v>1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IF(ISNA(VLOOKUP($A737,GA!$A$1:$D$867,3,0))," ",VLOOKUP($A737,GA!$A$1:$D$867,3,0))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IF(ISNA(VLOOKUP($V738,DD_Info!$A$1:$E$223,3,0)),0,VLOOKUP($V738,DD_Info!$A$1:$E$223,3,0))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1</v>
      </c>
      <c r="H738" s="311">
        <f>Councils!H741</f>
        <v>0</v>
      </c>
      <c r="I738" s="311">
        <f>Councils!I741</f>
        <v>1</v>
      </c>
      <c r="J738" s="311">
        <f>Councils!J741</f>
        <v>9</v>
      </c>
      <c r="K738" s="311">
        <f>Councils!K741</f>
        <v>0</v>
      </c>
      <c r="L738" s="311">
        <f>Councils!L741</f>
        <v>9</v>
      </c>
      <c r="M738" s="312">
        <f>Councils!M741</f>
        <v>90</v>
      </c>
      <c r="N738" s="311">
        <f>Councils!O741</f>
        <v>0</v>
      </c>
      <c r="O738" s="311">
        <f>Councils!P741</f>
        <v>1</v>
      </c>
      <c r="P738" s="311">
        <f>Councils!Q741</f>
        <v>1</v>
      </c>
      <c r="Q738" s="311">
        <f>Councils!R741</f>
        <v>0</v>
      </c>
      <c r="R738" s="311">
        <f>Councils!S741</f>
        <v>7</v>
      </c>
      <c r="S738" s="311">
        <f>Councils!T741</f>
        <v>3</v>
      </c>
      <c r="T738" s="311">
        <f>Councils!U741</f>
        <v>4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IF(ISNA(VLOOKUP($A738,GA!$A$1:$D$867,3,0))," ",VLOOKUP($A738,GA!$A$1:$D$867,3,0))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IF(ISNA(VLOOKUP($V739,DD_Info!$A$1:$E$223,3,0)),0,VLOOKUP($V739,DD_Info!$A$1:$E$223,3,0))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7</v>
      </c>
      <c r="K739" s="311">
        <f>Councils!K742</f>
        <v>0</v>
      </c>
      <c r="L739" s="311">
        <f>Councils!L742</f>
        <v>7</v>
      </c>
      <c r="M739" s="312">
        <f>Councils!M742</f>
        <v>140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IF(ISNA(VLOOKUP($A739,GA!$A$1:$D$867,3,0))," ",VLOOKUP($A739,GA!$A$1:$D$867,3,0))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IF(ISNA(VLOOKUP($V740,DD_Info!$A$1:$E$223,3,0)),0,VLOOKUP($V740,DD_Info!$A$1:$E$223,3,0))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IF(ISNA(VLOOKUP($A740,GA!$A$1:$D$867,3,0))," ",VLOOKUP($A740,GA!$A$1:$D$867,3,0))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Unassigned</v>
      </c>
      <c r="C741" s="311" t="str">
        <f>Councils!D744</f>
        <v>Corpus Christi</v>
      </c>
      <c r="D741" s="311" t="str">
        <f>IF(ISNA(VLOOKUP($V741,DD_Info!$A$1:$E$223,3,0)),0,VLOOKUP($V741,DD_Info!$A$1:$E$223,3,0))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IF(ISNA(VLOOKUP($A741,GA!$A$1:$D$867,3,0))," ",VLOOKUP($A741,GA!$A$1:$D$867,3,0))</f>
        <v>Carlin</v>
      </c>
      <c r="Y741" s="344">
        <f>IF(ISNA(VLOOKUP($A741,Dormant_Councils!$A$1:$E$811,5,0)),"No",VLOOKUP($A741,Dormant_Councils!$A$1:$E$811,5,0))</f>
        <v>0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IF(ISNA(VLOOKUP($V742,DD_Info!$A$1:$E$223,3,0)),0,VLOOKUP($V742,DD_Info!$A$1:$E$223,3,0))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1</v>
      </c>
      <c r="K742" s="311">
        <f>Councils!K745</f>
        <v>0</v>
      </c>
      <c r="L742" s="311">
        <f>Councils!L745</f>
        <v>1</v>
      </c>
      <c r="M742" s="312">
        <f>Councils!M745</f>
        <v>20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1</v>
      </c>
      <c r="T742" s="311">
        <f>Councils!U745</f>
        <v>-1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IF(ISNA(VLOOKUP($A742,GA!$A$1:$D$867,3,0))," ",VLOOKUP($A742,GA!$A$1:$D$867,3,0))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IF(ISNA(VLOOKUP($V743,DD_Info!$A$1:$E$223,3,0)),0,VLOOKUP($V743,DD_Info!$A$1:$E$223,3,0))</f>
        <v>Tyler</v>
      </c>
      <c r="E743" s="311">
        <f>Councils!E746</f>
        <v>49</v>
      </c>
      <c r="F743" s="311">
        <f>Councils!F746</f>
        <v>5</v>
      </c>
      <c r="G743" s="311">
        <f>Councils!G746</f>
        <v>1</v>
      </c>
      <c r="H743" s="311">
        <f>Councils!H746</f>
        <v>0</v>
      </c>
      <c r="I743" s="311">
        <f>Councils!I746</f>
        <v>1</v>
      </c>
      <c r="J743" s="311">
        <f>Councils!J746</f>
        <v>2</v>
      </c>
      <c r="K743" s="311">
        <f>Councils!K746</f>
        <v>0</v>
      </c>
      <c r="L743" s="311">
        <f>Councils!L746</f>
        <v>2</v>
      </c>
      <c r="M743" s="312">
        <f>Councils!M746</f>
        <v>40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IF(ISNA(VLOOKUP($A743,GA!$A$1:$D$867,3,0))," ",VLOOKUP($A743,GA!$A$1:$D$867,3,0))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Unassigned</v>
      </c>
      <c r="C744" s="311" t="str">
        <f>Councils!D747</f>
        <v>Brownsville</v>
      </c>
      <c r="D744" s="311" t="str">
        <f>IF(ISNA(VLOOKUP($V744,DD_Info!$A$1:$E$223,3,0)),0,VLOOKUP($V744,DD_Info!$A$1:$E$223,3,0))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IF(ISNA(VLOOKUP($A744,GA!$A$1:$D$867,3,0))," ",VLOOKUP($A744,GA!$A$1:$D$867,3,0))</f>
        <v>Carlin</v>
      </c>
      <c r="Y744" s="344">
        <f>IF(ISNA(VLOOKUP($A744,Dormant_Councils!$A$1:$E$811,5,0)),"No",VLOOKUP($A744,Dormant_Councils!$A$1:$E$811,5,0))</f>
        <v>0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IF(ISNA(VLOOKUP($V745,DD_Info!$A$1:$E$223,3,0)),0,VLOOKUP($V745,DD_Info!$A$1:$E$223,3,0))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4</v>
      </c>
      <c r="K745" s="311">
        <f>Councils!K748</f>
        <v>0</v>
      </c>
      <c r="L745" s="311">
        <f>Councils!L748</f>
        <v>4</v>
      </c>
      <c r="M745" s="312">
        <f>Councils!M748</f>
        <v>40</v>
      </c>
      <c r="N745" s="311">
        <f>Councils!O748</f>
        <v>0</v>
      </c>
      <c r="O745" s="311">
        <f>Councils!P748</f>
        <v>0</v>
      </c>
      <c r="P745" s="311">
        <f>Councils!Q748</f>
        <v>2</v>
      </c>
      <c r="Q745" s="311">
        <f>Councils!R748</f>
        <v>-2</v>
      </c>
      <c r="R745" s="311">
        <f>Councils!S748</f>
        <v>1</v>
      </c>
      <c r="S745" s="311">
        <f>Councils!T748</f>
        <v>2</v>
      </c>
      <c r="T745" s="311">
        <f>Councils!U748</f>
        <v>-1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IF(ISNA(VLOOKUP($A745,GA!$A$1:$D$867,3,0))," ",VLOOKUP($A745,GA!$A$1:$D$867,3,0))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IF(ISNA(VLOOKUP($V746,DD_Info!$A$1:$E$223,3,0)),0,VLOOKUP($V746,DD_Info!$A$1:$E$223,3,0))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IF(ISNA(VLOOKUP($A746,GA!$A$1:$D$867,3,0))," ",VLOOKUP($A746,GA!$A$1:$D$867,3,0))</f>
        <v>Carlin</v>
      </c>
      <c r="Y746" s="344">
        <f>IF(ISNA(VLOOKUP($A746,Dormant_Councils!$A$1:$E$811,5,0)),"No",VLOOKUP($A746,Dormant_Councils!$A$1:$E$811,5,0))</f>
        <v>0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IF(ISNA(VLOOKUP($V747,DD_Info!$A$1:$E$223,3,0)),0,VLOOKUP($V747,DD_Info!$A$1:$E$223,3,0))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0</v>
      </c>
      <c r="H747" s="311">
        <f>Councils!H750</f>
        <v>0</v>
      </c>
      <c r="I747" s="311">
        <f>Councils!I750</f>
        <v>0</v>
      </c>
      <c r="J747" s="311">
        <f>Councils!J750</f>
        <v>3</v>
      </c>
      <c r="K747" s="311">
        <f>Councils!K750</f>
        <v>0</v>
      </c>
      <c r="L747" s="311">
        <f>Councils!L750</f>
        <v>3</v>
      </c>
      <c r="M747" s="312">
        <f>Councils!M750</f>
        <v>33.33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1</v>
      </c>
      <c r="S747" s="311">
        <f>Councils!T750</f>
        <v>2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IF(ISNA(VLOOKUP($A747,GA!$A$1:$D$867,3,0))," ",VLOOKUP($A747,GA!$A$1:$D$867,3,0))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IF(ISNA(VLOOKUP($V748,DD_Info!$A$1:$E$223,3,0)),0,VLOOKUP($V748,DD_Info!$A$1:$E$223,3,0))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1</v>
      </c>
      <c r="H748" s="311">
        <f>Councils!H751</f>
        <v>0</v>
      </c>
      <c r="I748" s="311">
        <f>Councils!I751</f>
        <v>1</v>
      </c>
      <c r="J748" s="311">
        <f>Councils!J751</f>
        <v>3</v>
      </c>
      <c r="K748" s="311">
        <f>Councils!K751</f>
        <v>0</v>
      </c>
      <c r="L748" s="311">
        <f>Councils!L751</f>
        <v>3</v>
      </c>
      <c r="M748" s="312">
        <f>Councils!M751</f>
        <v>60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1</v>
      </c>
      <c r="S748" s="311">
        <f>Councils!T751</f>
        <v>1</v>
      </c>
      <c r="T748" s="311">
        <f>Councils!U751</f>
        <v>0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IF(ISNA(VLOOKUP($A748,GA!$A$1:$D$867,3,0))," ",VLOOKUP($A748,GA!$A$1:$D$867,3,0))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IF(ISNA(VLOOKUP($V749,DD_Info!$A$1:$E$223,3,0)),0,VLOOKUP($V749,DD_Info!$A$1:$E$223,3,0))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2</v>
      </c>
      <c r="H749" s="311">
        <f>Councils!H752</f>
        <v>0</v>
      </c>
      <c r="I749" s="311">
        <f>Councils!I752</f>
        <v>2</v>
      </c>
      <c r="J749" s="311">
        <f>Councils!J752</f>
        <v>2</v>
      </c>
      <c r="K749" s="311">
        <f>Councils!K752</f>
        <v>0</v>
      </c>
      <c r="L749" s="311">
        <f>Councils!L752</f>
        <v>2</v>
      </c>
      <c r="M749" s="312">
        <f>Councils!M752</f>
        <v>40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1</v>
      </c>
      <c r="T749" s="311">
        <f>Councils!U752</f>
        <v>-1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IF(ISNA(VLOOKUP($A749,GA!$A$1:$D$867,3,0))," ",VLOOKUP($A749,GA!$A$1:$D$867,3,0))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IF(ISNA(VLOOKUP($V750,DD_Info!$A$1:$E$223,3,0)),0,VLOOKUP($V750,DD_Info!$A$1:$E$223,3,0))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1</v>
      </c>
      <c r="T750" s="311">
        <f>Councils!U753</f>
        <v>-1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IF(ISNA(VLOOKUP($A750,GA!$A$1:$D$867,3,0))," ",VLOOKUP($A750,GA!$A$1:$D$867,3,0))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IF(ISNA(VLOOKUP($V751,DD_Info!$A$1:$E$223,3,0)),0,VLOOKUP($V751,DD_Info!$A$1:$E$223,3,0))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IF(ISNA(VLOOKUP($A751,GA!$A$1:$D$867,3,0))," ",VLOOKUP($A751,GA!$A$1:$D$867,3,0))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IF(ISNA(VLOOKUP($V752,DD_Info!$A$1:$E$223,3,0)),0,VLOOKUP($V752,DD_Info!$A$1:$E$223,3,0))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2</v>
      </c>
      <c r="K752" s="311">
        <f>Councils!K755</f>
        <v>0</v>
      </c>
      <c r="L752" s="311">
        <f>Councils!L755</f>
        <v>2</v>
      </c>
      <c r="M752" s="312">
        <f>Councils!M755</f>
        <v>40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IF(ISNA(VLOOKUP($A752,GA!$A$1:$D$867,3,0))," ",VLOOKUP($A752,GA!$A$1:$D$867,3,0))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IF(ISNA(VLOOKUP($V753,DD_Info!$A$1:$E$223,3,0)),0,VLOOKUP($V753,DD_Info!$A$1:$E$223,3,0))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4</v>
      </c>
      <c r="K753" s="311">
        <f>Councils!K756</f>
        <v>0</v>
      </c>
      <c r="L753" s="311">
        <f>Councils!L756</f>
        <v>4</v>
      </c>
      <c r="M753" s="312">
        <f>Councils!M756</f>
        <v>80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1</v>
      </c>
      <c r="S753" s="311">
        <f>Councils!T756</f>
        <v>0</v>
      </c>
      <c r="T753" s="311">
        <f>Councils!U756</f>
        <v>1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IF(ISNA(VLOOKUP($A753,GA!$A$1:$D$867,3,0))," ",VLOOKUP($A753,GA!$A$1:$D$867,3,0))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IF(ISNA(VLOOKUP($V754,DD_Info!$A$1:$E$223,3,0)),0,VLOOKUP($V754,DD_Info!$A$1:$E$223,3,0))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IF(ISNA(VLOOKUP($A754,GA!$A$1:$D$867,3,0))," ",VLOOKUP($A754,GA!$A$1:$D$867,3,0))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IF(ISNA(VLOOKUP($V755,DD_Info!$A$1:$E$223,3,0)),0,VLOOKUP($V755,DD_Info!$A$1:$E$223,3,0))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4</v>
      </c>
      <c r="K755" s="311">
        <f>Councils!K758</f>
        <v>0</v>
      </c>
      <c r="L755" s="311">
        <f>Councils!L758</f>
        <v>4</v>
      </c>
      <c r="M755" s="312">
        <f>Councils!M758</f>
        <v>80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IF(ISNA(VLOOKUP($A755,GA!$A$1:$D$867,3,0))," ",VLOOKUP($A755,GA!$A$1:$D$867,3,0))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IF(ISNA(VLOOKUP($V756,DD_Info!$A$1:$E$223,3,0)),0,VLOOKUP($V756,DD_Info!$A$1:$E$223,3,0))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0</v>
      </c>
      <c r="S756" s="311">
        <f>Councils!T759</f>
        <v>3</v>
      </c>
      <c r="T756" s="311">
        <f>Councils!U759</f>
        <v>-3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IF(ISNA(VLOOKUP($A756,GA!$A$1:$D$867,3,0))," ",VLOOKUP($A756,GA!$A$1:$D$867,3,0))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IF(ISNA(VLOOKUP($V757,DD_Info!$A$1:$E$223,3,0)),0,VLOOKUP($V757,DD_Info!$A$1:$E$223,3,0))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1</v>
      </c>
      <c r="Q757" s="311">
        <f>Councils!R760</f>
        <v>-1</v>
      </c>
      <c r="R757" s="311">
        <f>Councils!S760</f>
        <v>1</v>
      </c>
      <c r="S757" s="311">
        <f>Councils!T760</f>
        <v>1</v>
      </c>
      <c r="T757" s="311">
        <f>Councils!U760</f>
        <v>0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IF(ISNA(VLOOKUP($A757,GA!$A$1:$D$867,3,0))," ",VLOOKUP($A757,GA!$A$1:$D$867,3,0))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IF(ISNA(VLOOKUP($V758,DD_Info!$A$1:$E$223,3,0)),0,VLOOKUP($V758,DD_Info!$A$1:$E$223,3,0))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1</v>
      </c>
      <c r="T758" s="311">
        <f>Councils!U761</f>
        <v>-1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IF(ISNA(VLOOKUP($A758,GA!$A$1:$D$867,3,0))," ",VLOOKUP($A758,GA!$A$1:$D$867,3,0))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IF(ISNA(VLOOKUP($V759,DD_Info!$A$1:$E$223,3,0)),0,VLOOKUP($V759,DD_Info!$A$1:$E$223,3,0))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IF(ISNA(VLOOKUP($A759,GA!$A$1:$D$867,3,0))," ",VLOOKUP($A759,GA!$A$1:$D$867,3,0))</f>
        <v>Payne</v>
      </c>
      <c r="Y759" s="344">
        <f>IF(ISNA(VLOOKUP($A759,Dormant_Councils!$A$1:$E$811,5,0)),"No",VLOOKUP($A759,Dormant_Councils!$A$1:$E$811,5,0))</f>
        <v>0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IF(ISNA(VLOOKUP($V760,DD_Info!$A$1:$E$223,3,0)),0,VLOOKUP($V760,DD_Info!$A$1:$E$223,3,0))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IF(ISNA(VLOOKUP($A760,GA!$A$1:$D$867,3,0))," ",VLOOKUP($A760,GA!$A$1:$D$867,3,0))</f>
        <v>Carlin</v>
      </c>
      <c r="Y760" s="344">
        <f>IF(ISNA(VLOOKUP($A760,Dormant_Councils!$A$1:$E$811,5,0)),"No",VLOOKUP($A760,Dormant_Councils!$A$1:$E$811,5,0))</f>
        <v>0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IF(ISNA(VLOOKUP($V761,DD_Info!$A$1:$E$223,3,0)),0,VLOOKUP($V761,DD_Info!$A$1:$E$223,3,0))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IF(ISNA(VLOOKUP($A761,GA!$A$1:$D$867,3,0))," ",VLOOKUP($A761,GA!$A$1:$D$867,3,0))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IF(ISNA(VLOOKUP($V762,DD_Info!$A$1:$E$223,3,0)),0,VLOOKUP($V762,DD_Info!$A$1:$E$223,3,0))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2</v>
      </c>
      <c r="K762" s="311">
        <f>Councils!K765</f>
        <v>0</v>
      </c>
      <c r="L762" s="311">
        <f>Councils!L765</f>
        <v>2</v>
      </c>
      <c r="M762" s="312">
        <f>Councils!M765</f>
        <v>40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IF(ISNA(VLOOKUP($A762,GA!$A$1:$D$867,3,0))," ",VLOOKUP($A762,GA!$A$1:$D$867,3,0))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IF(ISNA(VLOOKUP($V763,DD_Info!$A$1:$E$223,3,0)),0,VLOOKUP($V763,DD_Info!$A$1:$E$223,3,0))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1</v>
      </c>
      <c r="K763" s="311">
        <f>Councils!K766</f>
        <v>0</v>
      </c>
      <c r="L763" s="311">
        <f>Councils!L766</f>
        <v>1</v>
      </c>
      <c r="M763" s="312">
        <f>Councils!M766</f>
        <v>20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IF(ISNA(VLOOKUP($A763,GA!$A$1:$D$867,3,0))," ",VLOOKUP($A763,GA!$A$1:$D$867,3,0))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IF(ISNA(VLOOKUP($V764,DD_Info!$A$1:$E$223,3,0)),0,VLOOKUP($V764,DD_Info!$A$1:$E$223,3,0))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8</v>
      </c>
      <c r="K764" s="311">
        <f>Councils!K767</f>
        <v>0</v>
      </c>
      <c r="L764" s="311">
        <f>Councils!L767</f>
        <v>8</v>
      </c>
      <c r="M764" s="312">
        <f>Councils!M767</f>
        <v>80</v>
      </c>
      <c r="N764" s="311">
        <f>Councils!O767</f>
        <v>0</v>
      </c>
      <c r="O764" s="311">
        <f>Councils!P767</f>
        <v>0</v>
      </c>
      <c r="P764" s="311">
        <f>Councils!Q767</f>
        <v>0</v>
      </c>
      <c r="Q764" s="311">
        <f>Councils!R767</f>
        <v>0</v>
      </c>
      <c r="R764" s="311">
        <f>Councils!S767</f>
        <v>3</v>
      </c>
      <c r="S764" s="311">
        <f>Councils!T767</f>
        <v>1</v>
      </c>
      <c r="T764" s="311">
        <f>Councils!U767</f>
        <v>2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IF(ISNA(VLOOKUP($A764,GA!$A$1:$D$867,3,0))," ",VLOOKUP($A764,GA!$A$1:$D$867,3,0))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IF(ISNA(VLOOKUP($V765,DD_Info!$A$1:$E$223,3,0)),0,VLOOKUP($V765,DD_Info!$A$1:$E$223,3,0))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IF(ISNA(VLOOKUP($A765,GA!$A$1:$D$867,3,0))," ",VLOOKUP($A765,GA!$A$1:$D$867,3,0))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IF(ISNA(VLOOKUP($V766,DD_Info!$A$1:$E$223,3,0)),0,VLOOKUP($V766,DD_Info!$A$1:$E$223,3,0))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12</v>
      </c>
      <c r="K766" s="311">
        <f>Councils!K769</f>
        <v>0</v>
      </c>
      <c r="L766" s="311">
        <f>Councils!L769</f>
        <v>12</v>
      </c>
      <c r="M766" s="312">
        <f>Councils!M769</f>
        <v>240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2</v>
      </c>
      <c r="S766" s="311">
        <f>Councils!T769</f>
        <v>0</v>
      </c>
      <c r="T766" s="311">
        <f>Councils!U769</f>
        <v>2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IF(ISNA(VLOOKUP($A766,GA!$A$1:$D$867,3,0))," ",VLOOKUP($A766,GA!$A$1:$D$867,3,0))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IF(ISNA(VLOOKUP($V767,DD_Info!$A$1:$E$223,3,0)),0,VLOOKUP($V767,DD_Info!$A$1:$E$223,3,0))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IF(ISNA(VLOOKUP($A767,GA!$A$1:$D$867,3,0))," ",VLOOKUP($A767,GA!$A$1:$D$867,3,0))</f>
        <v>Carlin</v>
      </c>
      <c r="Y767" s="344">
        <f>IF(ISNA(VLOOKUP($A767,Dormant_Councils!$A$1:$E$811,5,0)),"No",VLOOKUP($A767,Dormant_Councils!$A$1:$E$811,5,0))</f>
        <v>0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IF(ISNA(VLOOKUP($V768,DD_Info!$A$1:$E$223,3,0)),0,VLOOKUP($V768,DD_Info!$A$1:$E$223,3,0))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IF(ISNA(VLOOKUP($A768,GA!$A$1:$D$867,3,0))," ",VLOOKUP($A768,GA!$A$1:$D$867,3,0))</f>
        <v>Regan</v>
      </c>
      <c r="Y768" s="344">
        <f>IF(ISNA(VLOOKUP($A768,Dormant_Councils!$A$1:$E$811,5,0)),"No",VLOOKUP($A768,Dormant_Councils!$A$1:$E$811,5,0))</f>
        <v>0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IF(ISNA(VLOOKUP($V769,DD_Info!$A$1:$E$223,3,0)),0,VLOOKUP($V769,DD_Info!$A$1:$E$223,3,0))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1</v>
      </c>
      <c r="H769" s="311">
        <f>Councils!H772</f>
        <v>0</v>
      </c>
      <c r="I769" s="311">
        <f>Councils!I772</f>
        <v>1</v>
      </c>
      <c r="J769" s="311">
        <f>Councils!J772</f>
        <v>3</v>
      </c>
      <c r="K769" s="311">
        <f>Councils!K772</f>
        <v>0</v>
      </c>
      <c r="L769" s="311">
        <f>Councils!L772</f>
        <v>3</v>
      </c>
      <c r="M769" s="312">
        <f>Councils!M772</f>
        <v>60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IF(ISNA(VLOOKUP($A769,GA!$A$1:$D$867,3,0))," ",VLOOKUP($A769,GA!$A$1:$D$867,3,0))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IF(ISNA(VLOOKUP($V770,DD_Info!$A$1:$E$223,3,0)),0,VLOOKUP($V770,DD_Info!$A$1:$E$223,3,0))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2</v>
      </c>
      <c r="K770" s="311">
        <f>Councils!K773</f>
        <v>0</v>
      </c>
      <c r="L770" s="311">
        <f>Councils!L773</f>
        <v>2</v>
      </c>
      <c r="M770" s="312">
        <f>Councils!M773</f>
        <v>33.33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1</v>
      </c>
      <c r="S770" s="311">
        <f>Councils!T773</f>
        <v>0</v>
      </c>
      <c r="T770" s="311">
        <f>Councils!U773</f>
        <v>1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IF(ISNA(VLOOKUP($A770,GA!$A$1:$D$867,3,0))," ",VLOOKUP($A770,GA!$A$1:$D$867,3,0))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IF(ISNA(VLOOKUP($V771,DD_Info!$A$1:$E$223,3,0)),0,VLOOKUP($V771,DD_Info!$A$1:$E$223,3,0))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IF(ISNA(VLOOKUP($A771,GA!$A$1:$D$867,3,0))," ",VLOOKUP($A771,GA!$A$1:$D$867,3,0))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IF(ISNA(VLOOKUP($V772,DD_Info!$A$1:$E$223,3,0)),0,VLOOKUP($V772,DD_Info!$A$1:$E$223,3,0))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5</v>
      </c>
      <c r="K772" s="311">
        <f>Councils!K775</f>
        <v>0</v>
      </c>
      <c r="L772" s="311">
        <f>Councils!L775</f>
        <v>5</v>
      </c>
      <c r="M772" s="312">
        <f>Councils!M775</f>
        <v>100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3</v>
      </c>
      <c r="S772" s="311">
        <f>Councils!T775</f>
        <v>0</v>
      </c>
      <c r="T772" s="311">
        <f>Councils!U775</f>
        <v>3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IF(ISNA(VLOOKUP($A772,GA!$A$1:$D$867,3,0))," ",VLOOKUP($A772,GA!$A$1:$D$867,3,0))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IF(ISNA(VLOOKUP($V773,DD_Info!$A$1:$E$223,3,0)),0,VLOOKUP($V773,DD_Info!$A$1:$E$223,3,0))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3</v>
      </c>
      <c r="K773" s="311">
        <f>Councils!K776</f>
        <v>0</v>
      </c>
      <c r="L773" s="311">
        <f>Councils!L776</f>
        <v>3</v>
      </c>
      <c r="M773" s="312">
        <f>Councils!M776</f>
        <v>60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IF(ISNA(VLOOKUP($A773,GA!$A$1:$D$867,3,0))," ",VLOOKUP($A773,GA!$A$1:$D$867,3,0))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IF(ISNA(VLOOKUP($V774,DD_Info!$A$1:$E$223,3,0)),0,VLOOKUP($V774,DD_Info!$A$1:$E$223,3,0))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1</v>
      </c>
      <c r="H774" s="311">
        <f>Councils!H777</f>
        <v>0</v>
      </c>
      <c r="I774" s="311">
        <f>Councils!I777</f>
        <v>1</v>
      </c>
      <c r="J774" s="311">
        <f>Councils!J777</f>
        <v>2</v>
      </c>
      <c r="K774" s="311">
        <f>Councils!K777</f>
        <v>0</v>
      </c>
      <c r="L774" s="311">
        <f>Councils!L777</f>
        <v>2</v>
      </c>
      <c r="M774" s="312">
        <f>Councils!M777</f>
        <v>40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IF(ISNA(VLOOKUP($A774,GA!$A$1:$D$867,3,0))," ",VLOOKUP($A774,GA!$A$1:$D$867,3,0))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Unassigned</v>
      </c>
      <c r="C775" s="311" t="str">
        <f>Councils!D778</f>
        <v>San Antonio</v>
      </c>
      <c r="D775" s="311" t="str">
        <f>IF(ISNA(VLOOKUP($V775,DD_Info!$A$1:$E$223,3,0)),0,VLOOKUP($V775,DD_Info!$A$1:$E$223,3,0))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IF(ISNA(VLOOKUP($A775,GA!$A$1:$D$867,3,0))," ",VLOOKUP($A775,GA!$A$1:$D$867,3,0))</f>
        <v>Dougherty</v>
      </c>
      <c r="Y775" s="344">
        <f>IF(ISNA(VLOOKUP($A775,Dormant_Councils!$A$1:$E$811,5,0)),"No",VLOOKUP($A775,Dormant_Councils!$A$1:$E$811,5,0))</f>
        <v>0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IF(ISNA(VLOOKUP($V776,DD_Info!$A$1:$E$223,3,0)),0,VLOOKUP($V776,DD_Info!$A$1:$E$223,3,0))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IF(ISNA(VLOOKUP($A776,GA!$A$1:$D$867,3,0))," ",VLOOKUP($A776,GA!$A$1:$D$867,3,0))</f>
        <v>Carlin</v>
      </c>
      <c r="Y776" s="344">
        <f>IF(ISNA(VLOOKUP($A776,Dormant_Councils!$A$1:$E$811,5,0)),"No",VLOOKUP($A776,Dormant_Councils!$A$1:$E$811,5,0))</f>
        <v>0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IF(ISNA(VLOOKUP($V777,DD_Info!$A$1:$E$223,3,0)),0,VLOOKUP($V777,DD_Info!$A$1:$E$223,3,0))</f>
        <v>Tyler</v>
      </c>
      <c r="E777" s="311">
        <f>Councils!E780</f>
        <v>52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4</v>
      </c>
      <c r="K777" s="311">
        <f>Councils!K780</f>
        <v>0</v>
      </c>
      <c r="L777" s="311">
        <f>Councils!L780</f>
        <v>4</v>
      </c>
      <c r="M777" s="312">
        <f>Councils!M780</f>
        <v>80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IF(ISNA(VLOOKUP($A777,GA!$A$1:$D$867,3,0))," ",VLOOKUP($A777,GA!$A$1:$D$867,3,0))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IF(ISNA(VLOOKUP($V778,DD_Info!$A$1:$E$223,3,0)),0,VLOOKUP($V778,DD_Info!$A$1:$E$223,3,0))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2</v>
      </c>
      <c r="H778" s="311">
        <f>Councils!H781</f>
        <v>0</v>
      </c>
      <c r="I778" s="311">
        <f>Councils!I781</f>
        <v>2</v>
      </c>
      <c r="J778" s="311">
        <f>Councils!J781</f>
        <v>15</v>
      </c>
      <c r="K778" s="311">
        <f>Councils!K781</f>
        <v>0</v>
      </c>
      <c r="L778" s="311">
        <f>Councils!L781</f>
        <v>15</v>
      </c>
      <c r="M778" s="312">
        <f>Councils!M781</f>
        <v>107.14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1</v>
      </c>
      <c r="T778" s="311">
        <f>Councils!U781</f>
        <v>-1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IF(ISNA(VLOOKUP($A778,GA!$A$1:$D$867,3,0))," ",VLOOKUP($A778,GA!$A$1:$D$867,3,0))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IF(ISNA(VLOOKUP($V779,DD_Info!$A$1:$E$223,3,0)),0,VLOOKUP($V779,DD_Info!$A$1:$E$223,3,0))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IF(ISNA(VLOOKUP($A779,GA!$A$1:$D$867,3,0))," ",VLOOKUP($A779,GA!$A$1:$D$867,3,0))</f>
        <v>Rangel</v>
      </c>
      <c r="Y779" s="344">
        <f>IF(ISNA(VLOOKUP($A779,Dormant_Councils!$A$1:$E$811,5,0)),"No",VLOOKUP($A779,Dormant_Councils!$A$1:$E$811,5,0))</f>
        <v>0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IF(ISNA(VLOOKUP($V780,DD_Info!$A$1:$E$223,3,0)),0,VLOOKUP($V780,DD_Info!$A$1:$E$223,3,0))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IF(ISNA(VLOOKUP($A780,GA!$A$1:$D$867,3,0))," ",VLOOKUP($A780,GA!$A$1:$D$867,3,0))</f>
        <v>Rangel</v>
      </c>
      <c r="Y780" s="344">
        <f>IF(ISNA(VLOOKUP($A780,Dormant_Councils!$A$1:$E$811,5,0)),"No",VLOOKUP($A780,Dormant_Councils!$A$1:$E$811,5,0))</f>
        <v>0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IF(ISNA(VLOOKUP($V781,DD_Info!$A$1:$E$223,3,0)),0,VLOOKUP($V781,DD_Info!$A$1:$E$223,3,0))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1</v>
      </c>
      <c r="K781" s="311">
        <f>Councils!K784</f>
        <v>0</v>
      </c>
      <c r="L781" s="311">
        <f>Councils!L784</f>
        <v>1</v>
      </c>
      <c r="M781" s="312">
        <f>Councils!M784</f>
        <v>20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1</v>
      </c>
      <c r="S781" s="311">
        <f>Councils!T784</f>
        <v>0</v>
      </c>
      <c r="T781" s="311">
        <f>Councils!U784</f>
        <v>1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IF(ISNA(VLOOKUP($A781,GA!$A$1:$D$867,3,0))," ",VLOOKUP($A781,GA!$A$1:$D$867,3,0))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IF(ISNA(VLOOKUP($V782,DD_Info!$A$1:$E$223,3,0)),0,VLOOKUP($V782,DD_Info!$A$1:$E$223,3,0))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IF(ISNA(VLOOKUP($A782,GA!$A$1:$D$867,3,0))," ",VLOOKUP($A782,GA!$A$1:$D$867,3,0))</f>
        <v>Rangel</v>
      </c>
      <c r="Y782" s="344">
        <f>IF(ISNA(VLOOKUP($A782,Dormant_Councils!$A$1:$E$811,5,0)),"No",VLOOKUP($A782,Dormant_Councils!$A$1:$E$811,5,0))</f>
        <v>0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IF(ISNA(VLOOKUP($V783,DD_Info!$A$1:$E$223,3,0)),0,VLOOKUP($V783,DD_Info!$A$1:$E$223,3,0))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1</v>
      </c>
      <c r="K783" s="311">
        <f>Councils!K786</f>
        <v>0</v>
      </c>
      <c r="L783" s="311">
        <f>Councils!L786</f>
        <v>1</v>
      </c>
      <c r="M783" s="312">
        <f>Councils!M786</f>
        <v>20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IF(ISNA(VLOOKUP($A783,GA!$A$1:$D$867,3,0))," ",VLOOKUP($A783,GA!$A$1:$D$867,3,0))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IF(ISNA(VLOOKUP($V784,DD_Info!$A$1:$E$223,3,0)),0,VLOOKUP($V784,DD_Info!$A$1:$E$223,3,0))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1</v>
      </c>
      <c r="K784" s="311">
        <f>Councils!K787</f>
        <v>0</v>
      </c>
      <c r="L784" s="311">
        <f>Councils!L787</f>
        <v>1</v>
      </c>
      <c r="M784" s="312">
        <f>Councils!M787</f>
        <v>20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IF(ISNA(VLOOKUP($A784,GA!$A$1:$D$867,3,0))," ",VLOOKUP($A784,GA!$A$1:$D$867,3,0))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IF(ISNA(VLOOKUP($V785,DD_Info!$A$1:$E$223,3,0)),0,VLOOKUP($V785,DD_Info!$A$1:$E$223,3,0))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IF(ISNA(VLOOKUP($A785,GA!$A$1:$D$867,3,0))," ",VLOOKUP($A785,GA!$A$1:$D$867,3,0))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IF(ISNA(VLOOKUP($V786,DD_Info!$A$1:$E$223,3,0)),0,VLOOKUP($V786,DD_Info!$A$1:$E$223,3,0))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1</v>
      </c>
      <c r="K786" s="311">
        <f>Councils!K789</f>
        <v>0</v>
      </c>
      <c r="L786" s="311">
        <f>Councils!L789</f>
        <v>1</v>
      </c>
      <c r="M786" s="312">
        <f>Councils!M789</f>
        <v>20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1</v>
      </c>
      <c r="S786" s="311">
        <f>Councils!T789</f>
        <v>1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IF(ISNA(VLOOKUP($A786,GA!$A$1:$D$867,3,0))," ",VLOOKUP($A786,GA!$A$1:$D$867,3,0))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IF(ISNA(VLOOKUP($V787,DD_Info!$A$1:$E$223,3,0)),0,VLOOKUP($V787,DD_Info!$A$1:$E$223,3,0))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1</v>
      </c>
      <c r="Q787" s="311">
        <f>Councils!R790</f>
        <v>-1</v>
      </c>
      <c r="R787" s="311">
        <f>Councils!S790</f>
        <v>0</v>
      </c>
      <c r="S787" s="311">
        <f>Councils!T790</f>
        <v>1</v>
      </c>
      <c r="T787" s="311">
        <f>Councils!U790</f>
        <v>-1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IF(ISNA(VLOOKUP($A787,GA!$A$1:$D$867,3,0))," ",VLOOKUP($A787,GA!$A$1:$D$867,3,0))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IF(ISNA(VLOOKUP($V788,DD_Info!$A$1:$E$223,3,0)),0,VLOOKUP($V788,DD_Info!$A$1:$E$223,3,0))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1</v>
      </c>
      <c r="H788" s="311">
        <f>Councils!H791</f>
        <v>0</v>
      </c>
      <c r="I788" s="311">
        <f>Councils!I791</f>
        <v>1</v>
      </c>
      <c r="J788" s="311">
        <f>Councils!J791</f>
        <v>3</v>
      </c>
      <c r="K788" s="311">
        <f>Councils!K791</f>
        <v>0</v>
      </c>
      <c r="L788" s="311">
        <f>Councils!L791</f>
        <v>3</v>
      </c>
      <c r="M788" s="312">
        <f>Councils!M791</f>
        <v>60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IF(ISNA(VLOOKUP($A788,GA!$A$1:$D$867,3,0))," ",VLOOKUP($A788,GA!$A$1:$D$867,3,0))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IF(ISNA(VLOOKUP($V789,DD_Info!$A$1:$E$223,3,0)),0,VLOOKUP($V789,DD_Info!$A$1:$E$223,3,0))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IF(ISNA(VLOOKUP($A789,GA!$A$1:$D$867,3,0))," ",VLOOKUP($A789,GA!$A$1:$D$867,3,0))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IF(ISNA(VLOOKUP($V790,DD_Info!$A$1:$E$223,3,0)),0,VLOOKUP($V790,DD_Info!$A$1:$E$223,3,0))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1</v>
      </c>
      <c r="H790" s="311">
        <f>Councils!H793</f>
        <v>0</v>
      </c>
      <c r="I790" s="311">
        <f>Councils!I793</f>
        <v>1</v>
      </c>
      <c r="J790" s="311">
        <f>Councils!J793</f>
        <v>1</v>
      </c>
      <c r="K790" s="311">
        <f>Councils!K793</f>
        <v>0</v>
      </c>
      <c r="L790" s="311">
        <f>Councils!L793</f>
        <v>1</v>
      </c>
      <c r="M790" s="312">
        <f>Councils!M793</f>
        <v>20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IF(ISNA(VLOOKUP($A790,GA!$A$1:$D$867,3,0))," ",VLOOKUP($A790,GA!$A$1:$D$867,3,0))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IF(ISNA(VLOOKUP($V791,DD_Info!$A$1:$E$223,3,0)),0,VLOOKUP($V791,DD_Info!$A$1:$E$223,3,0))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IF(ISNA(VLOOKUP($A791,GA!$A$1:$D$867,3,0))," ",VLOOKUP($A791,GA!$A$1:$D$867,3,0))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IF(ISNA(VLOOKUP($V792,DD_Info!$A$1:$E$223,3,0)),0,VLOOKUP($V792,DD_Info!$A$1:$E$223,3,0))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IF(ISNA(VLOOKUP($A792,GA!$A$1:$D$867,3,0))," ",VLOOKUP($A792,GA!$A$1:$D$867,3,0))</f>
        <v>Payne</v>
      </c>
      <c r="Y792" s="344">
        <f>IF(ISNA(VLOOKUP($A792,Dormant_Councils!$A$1:$E$811,5,0)),"No",VLOOKUP($A792,Dormant_Councils!$A$1:$E$811,5,0))</f>
        <v>0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IF(ISNA(VLOOKUP($V793,DD_Info!$A$1:$E$223,3,0)),0,VLOOKUP($V793,DD_Info!$A$1:$E$223,3,0))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4</v>
      </c>
      <c r="K793" s="311">
        <f>Councils!K796</f>
        <v>0</v>
      </c>
      <c r="L793" s="311">
        <f>Councils!L796</f>
        <v>4</v>
      </c>
      <c r="M793" s="312">
        <f>Councils!M796</f>
        <v>80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IF(ISNA(VLOOKUP($A793,GA!$A$1:$D$867,3,0))," ",VLOOKUP($A793,GA!$A$1:$D$867,3,0))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IF(ISNA(VLOOKUP($V794,DD_Info!$A$1:$E$223,3,0)),0,VLOOKUP($V794,DD_Info!$A$1:$E$223,3,0))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13</v>
      </c>
      <c r="K794" s="311">
        <f>Councils!K797</f>
        <v>0</v>
      </c>
      <c r="L794" s="311">
        <f>Councils!L797</f>
        <v>13</v>
      </c>
      <c r="M794" s="312">
        <f>Councils!M797</f>
        <v>260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2</v>
      </c>
      <c r="S794" s="311">
        <f>Councils!T797</f>
        <v>0</v>
      </c>
      <c r="T794" s="311">
        <f>Councils!U797</f>
        <v>2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IF(ISNA(VLOOKUP($A794,GA!$A$1:$D$867,3,0))," ",VLOOKUP($A794,GA!$A$1:$D$867,3,0))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IF(ISNA(VLOOKUP($V795,DD_Info!$A$1:$E$223,3,0)),0,VLOOKUP($V795,DD_Info!$A$1:$E$223,3,0))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2</v>
      </c>
      <c r="T795" s="311">
        <f>Councils!U798</f>
        <v>-2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IF(ISNA(VLOOKUP($A795,GA!$A$1:$D$867,3,0))," ",VLOOKUP($A795,GA!$A$1:$D$867,3,0))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IF(ISNA(VLOOKUP($V796,DD_Info!$A$1:$E$223,3,0)),0,VLOOKUP($V796,DD_Info!$A$1:$E$223,3,0))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IF(ISNA(VLOOKUP($A796,GA!$A$1:$D$867,3,0))," ",VLOOKUP($A796,GA!$A$1:$D$867,3,0))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IF(ISNA(VLOOKUP($V797,DD_Info!$A$1:$E$223,3,0)),0,VLOOKUP($V797,DD_Info!$A$1:$E$223,3,0))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5</v>
      </c>
      <c r="K797" s="311">
        <f>Councils!K800</f>
        <v>0</v>
      </c>
      <c r="L797" s="311">
        <f>Councils!L800</f>
        <v>5</v>
      </c>
      <c r="M797" s="312">
        <f>Councils!M800</f>
        <v>100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2</v>
      </c>
      <c r="S797" s="311">
        <f>Councils!T800</f>
        <v>0</v>
      </c>
      <c r="T797" s="311">
        <f>Councils!U800</f>
        <v>2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IF(ISNA(VLOOKUP($A797,GA!$A$1:$D$867,3,0))," ",VLOOKUP($A797,GA!$A$1:$D$867,3,0))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IF(ISNA(VLOOKUP($V798,DD_Info!$A$1:$E$223,3,0)),0,VLOOKUP($V798,DD_Info!$A$1:$E$223,3,0))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4</v>
      </c>
      <c r="H798" s="311">
        <f>Councils!H801</f>
        <v>0</v>
      </c>
      <c r="I798" s="311">
        <f>Councils!I801</f>
        <v>4</v>
      </c>
      <c r="J798" s="311">
        <f>Councils!J801</f>
        <v>5</v>
      </c>
      <c r="K798" s="311">
        <f>Councils!K801</f>
        <v>0</v>
      </c>
      <c r="L798" s="311">
        <f>Councils!L801</f>
        <v>5</v>
      </c>
      <c r="M798" s="312">
        <f>Councils!M801</f>
        <v>100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IF(ISNA(VLOOKUP($A798,GA!$A$1:$D$867,3,0))," ",VLOOKUP($A798,GA!$A$1:$D$867,3,0))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Unassigned</v>
      </c>
      <c r="C799" s="311" t="str">
        <f>Councils!D802</f>
        <v>Batesville</v>
      </c>
      <c r="D799" s="311" t="str">
        <f>IF(ISNA(VLOOKUP($V799,DD_Info!$A$1:$E$223,3,0)),0,VLOOKUP($V799,DD_Info!$A$1:$E$223,3,0))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IF(ISNA(VLOOKUP($A799,GA!$A$1:$D$867,3,0))," ",VLOOKUP($A799,GA!$A$1:$D$867,3,0))</f>
        <v>Carlin</v>
      </c>
      <c r="Y799" s="344">
        <f>IF(ISNA(VLOOKUP($A799,Dormant_Councils!$A$1:$E$811,5,0)),"No",VLOOKUP($A799,Dormant_Councils!$A$1:$E$811,5,0))</f>
        <v>0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IF(ISNA(VLOOKUP($V800,DD_Info!$A$1:$E$223,3,0)),0,VLOOKUP($V800,DD_Info!$A$1:$E$223,3,0))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IF(ISNA(VLOOKUP($A800,GA!$A$1:$D$867,3,0))," ",VLOOKUP($A800,GA!$A$1:$D$867,3,0))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IF(ISNA(VLOOKUP($V801,DD_Info!$A$1:$E$223,3,0)),0,VLOOKUP($V801,DD_Info!$A$1:$E$223,3,0))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3</v>
      </c>
      <c r="K801" s="311">
        <f>Councils!K804</f>
        <v>0</v>
      </c>
      <c r="L801" s="311">
        <f>Councils!L804</f>
        <v>3</v>
      </c>
      <c r="M801" s="312">
        <f>Councils!M804</f>
        <v>60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IF(ISNA(VLOOKUP($A801,GA!$A$1:$D$867,3,0))," ",VLOOKUP($A801,GA!$A$1:$D$867,3,0))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IF(ISNA(VLOOKUP($V802,DD_Info!$A$1:$E$223,3,0)),0,VLOOKUP($V802,DD_Info!$A$1:$E$223,3,0))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IF(ISNA(VLOOKUP($A802,GA!$A$1:$D$867,3,0))," ",VLOOKUP($A802,GA!$A$1:$D$867,3,0))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IF(ISNA(VLOOKUP($V803,DD_Info!$A$1:$E$223,3,0)),0,VLOOKUP($V803,DD_Info!$A$1:$E$223,3,0))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3</v>
      </c>
      <c r="H803" s="311">
        <f>Councils!H806</f>
        <v>0</v>
      </c>
      <c r="I803" s="311">
        <f>Councils!I806</f>
        <v>3</v>
      </c>
      <c r="J803" s="311">
        <f>Councils!J806</f>
        <v>4</v>
      </c>
      <c r="K803" s="311">
        <f>Councils!K806</f>
        <v>0</v>
      </c>
      <c r="L803" s="311">
        <f>Councils!L806</f>
        <v>4</v>
      </c>
      <c r="M803" s="312">
        <f>Councils!M806</f>
        <v>80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IF(ISNA(VLOOKUP($A803,GA!$A$1:$D$867,3,0))," ",VLOOKUP($A803,GA!$A$1:$D$867,3,0))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IF(ISNA(VLOOKUP($V804,DD_Info!$A$1:$E$223,3,0)),0,VLOOKUP($V804,DD_Info!$A$1:$E$223,3,0))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1</v>
      </c>
      <c r="K804" s="311">
        <f>Councils!K807</f>
        <v>0</v>
      </c>
      <c r="L804" s="311">
        <f>Councils!L807</f>
        <v>1</v>
      </c>
      <c r="M804" s="312">
        <f>Councils!M807</f>
        <v>20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IF(ISNA(VLOOKUP($A804,GA!$A$1:$D$867,3,0))," ",VLOOKUP($A804,GA!$A$1:$D$867,3,0))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IF(ISNA(VLOOKUP($V805,DD_Info!$A$1:$E$223,3,0)),0,VLOOKUP($V805,DD_Info!$A$1:$E$223,3,0))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IF(ISNA(VLOOKUP($A805,GA!$A$1:$D$867,3,0))," ",VLOOKUP($A805,GA!$A$1:$D$867,3,0))</f>
        <v>Regan</v>
      </c>
      <c r="Y805" s="344">
        <f>IF(ISNA(VLOOKUP($A805,Dormant_Councils!$A$1:$E$811,5,0)),"No",VLOOKUP($A805,Dormant_Councils!$A$1:$E$811,5,0))</f>
        <v>0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IF(ISNA(VLOOKUP($V806,DD_Info!$A$1:$E$223,3,0)),0,VLOOKUP($V806,DD_Info!$A$1:$E$223,3,0))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2</v>
      </c>
      <c r="H806" s="311">
        <f>Councils!H809</f>
        <v>0</v>
      </c>
      <c r="I806" s="311">
        <f>Councils!I809</f>
        <v>2</v>
      </c>
      <c r="J806" s="311">
        <f>Councils!J809</f>
        <v>5</v>
      </c>
      <c r="K806" s="311">
        <f>Councils!K809</f>
        <v>0</v>
      </c>
      <c r="L806" s="311">
        <f>Councils!L809</f>
        <v>5</v>
      </c>
      <c r="M806" s="312">
        <f>Councils!M809</f>
        <v>50</v>
      </c>
      <c r="N806" s="311">
        <f>Councils!O809</f>
        <v>0</v>
      </c>
      <c r="O806" s="311">
        <f>Councils!P809</f>
        <v>1</v>
      </c>
      <c r="P806" s="311">
        <f>Councils!Q809</f>
        <v>1</v>
      </c>
      <c r="Q806" s="311">
        <f>Councils!R809</f>
        <v>0</v>
      </c>
      <c r="R806" s="311">
        <f>Councils!S809</f>
        <v>9</v>
      </c>
      <c r="S806" s="311">
        <f>Councils!T809</f>
        <v>1</v>
      </c>
      <c r="T806" s="311">
        <f>Councils!U809</f>
        <v>8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IF(ISNA(VLOOKUP($A806,GA!$A$1:$D$867,3,0))," ",VLOOKUP($A806,GA!$A$1:$D$867,3,0))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IF(ISNA(VLOOKUP($V807,DD_Info!$A$1:$E$223,3,0)),0,VLOOKUP($V807,DD_Info!$A$1:$E$223,3,0))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4</v>
      </c>
      <c r="K807" s="311">
        <f>Councils!K810</f>
        <v>0</v>
      </c>
      <c r="L807" s="311">
        <f>Councils!L810</f>
        <v>4</v>
      </c>
      <c r="M807" s="312">
        <f>Councils!M810</f>
        <v>66.67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1</v>
      </c>
      <c r="S807" s="311">
        <f>Councils!T810</f>
        <v>1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IF(ISNA(VLOOKUP($A807,GA!$A$1:$D$867,3,0))," ",VLOOKUP($A807,GA!$A$1:$D$867,3,0))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IF(ISNA(VLOOKUP($V808,DD_Info!$A$1:$E$223,3,0)),0,VLOOKUP($V808,DD_Info!$A$1:$E$223,3,0))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1</v>
      </c>
      <c r="T808" s="311">
        <f>Councils!U811</f>
        <v>-1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IF(ISNA(VLOOKUP($A808,GA!$A$1:$D$867,3,0))," ",VLOOKUP($A808,GA!$A$1:$D$867,3,0))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IF(ISNA(VLOOKUP($V809,DD_Info!$A$1:$E$223,3,0)),0,VLOOKUP($V809,DD_Info!$A$1:$E$223,3,0))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IF(ISNA(VLOOKUP($A809,GA!$A$1:$D$867,3,0))," ",VLOOKUP($A809,GA!$A$1:$D$867,3,0))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IF(ISNA(VLOOKUP($V810,DD_Info!$A$1:$E$223,3,0)),0,VLOOKUP($V810,DD_Info!$A$1:$E$223,3,0))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1</v>
      </c>
      <c r="K810" s="311">
        <f>Councils!K813</f>
        <v>0</v>
      </c>
      <c r="L810" s="311">
        <f>Councils!L813</f>
        <v>1</v>
      </c>
      <c r="M810" s="312">
        <f>Councils!M813</f>
        <v>20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IF(ISNA(VLOOKUP($A810,GA!$A$1:$D$867,3,0))," ",VLOOKUP($A810,GA!$A$1:$D$867,3,0))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IF(ISNA(VLOOKUP($V811,DD_Info!$A$1:$E$223,3,0)),0,VLOOKUP($V811,DD_Info!$A$1:$E$223,3,0))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6</v>
      </c>
      <c r="H811" s="311">
        <f>Councils!H814</f>
        <v>0</v>
      </c>
      <c r="I811" s="311">
        <f>Councils!I814</f>
        <v>6</v>
      </c>
      <c r="J811" s="311">
        <f>Councils!J814</f>
        <v>8</v>
      </c>
      <c r="K811" s="311">
        <f>Councils!K814</f>
        <v>0</v>
      </c>
      <c r="L811" s="311">
        <f>Councils!L814</f>
        <v>8</v>
      </c>
      <c r="M811" s="312">
        <f>Councils!M814</f>
        <v>160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IF(ISNA(VLOOKUP($A811,GA!$A$1:$D$867,3,0))," ",VLOOKUP($A811,GA!$A$1:$D$867,3,0))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IF(ISNA(VLOOKUP($V812,DD_Info!$A$1:$E$223,3,0)),0,VLOOKUP($V812,DD_Info!$A$1:$E$223,3,0))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IF(ISNA(VLOOKUP($A812,GA!$A$1:$D$867,3,0))," ",VLOOKUP($A812,GA!$A$1:$D$867,3,0))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IF(ISNA(VLOOKUP($V813,DD_Info!$A$1:$E$223,3,0)),0,VLOOKUP($V813,DD_Info!$A$1:$E$223,3,0))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IF(ISNA(VLOOKUP($A813,GA!$A$1:$D$867,3,0))," ",VLOOKUP($A813,GA!$A$1:$D$867,3,0))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IF(ISNA(VLOOKUP($V814,DD_Info!$A$1:$E$223,3,0)),0,VLOOKUP($V814,DD_Info!$A$1:$E$223,3,0))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IF(ISNA(VLOOKUP($A814,GA!$A$1:$D$867,3,0))," ",VLOOKUP($A814,GA!$A$1:$D$867,3,0))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IF(ISNA(VLOOKUP($V815,DD_Info!$A$1:$E$223,3,0)),0,VLOOKUP($V815,DD_Info!$A$1:$E$223,3,0))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IF(ISNA(VLOOKUP($A815,GA!$A$1:$D$867,3,0))," ",VLOOKUP($A815,GA!$A$1:$D$867,3,0))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IF(ISNA(VLOOKUP($V816,DD_Info!$A$1:$E$223,3,0)),0,VLOOKUP($V816,DD_Info!$A$1:$E$223,3,0))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IF(ISNA(VLOOKUP($A816,GA!$A$1:$D$867,3,0))," ",VLOOKUP($A816,GA!$A$1:$D$867,3,0))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IF(ISNA(VLOOKUP($V817,DD_Info!$A$1:$E$223,3,0)),0,VLOOKUP($V817,DD_Info!$A$1:$E$223,3,0))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IF(ISNA(VLOOKUP($A817,GA!$A$1:$D$867,3,0))," ",VLOOKUP($A817,GA!$A$1:$D$867,3,0))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IF(ISNA(VLOOKUP($V818,DD_Info!$A$1:$E$223,3,0)),0,VLOOKUP($V818,DD_Info!$A$1:$E$223,3,0))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1</v>
      </c>
      <c r="T818" s="311">
        <f>Councils!U821</f>
        <v>-1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IF(ISNA(VLOOKUP($A818,GA!$A$1:$D$867,3,0))," ",VLOOKUP($A818,GA!$A$1:$D$867,3,0))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IF(ISNA(VLOOKUP($V819,DD_Info!$A$1:$E$223,3,0)),0,VLOOKUP($V819,DD_Info!$A$1:$E$223,3,0))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3</v>
      </c>
      <c r="H819" s="311">
        <f>Councils!H822</f>
        <v>0</v>
      </c>
      <c r="I819" s="311">
        <f>Councils!I822</f>
        <v>3</v>
      </c>
      <c r="J819" s="311">
        <f>Councils!J822</f>
        <v>3</v>
      </c>
      <c r="K819" s="311">
        <f>Councils!K822</f>
        <v>0</v>
      </c>
      <c r="L819" s="311">
        <f>Councils!L822</f>
        <v>3</v>
      </c>
      <c r="M819" s="312">
        <f>Councils!M822</f>
        <v>60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1</v>
      </c>
      <c r="S819" s="311">
        <f>Councils!T822</f>
        <v>0</v>
      </c>
      <c r="T819" s="311">
        <f>Councils!U822</f>
        <v>1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IF(ISNA(VLOOKUP($A819,GA!$A$1:$D$867,3,0))," ",VLOOKUP($A819,GA!$A$1:$D$867,3,0))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IF(ISNA(VLOOKUP($V820,DD_Info!$A$1:$E$223,3,0)),0,VLOOKUP($V820,DD_Info!$A$1:$E$223,3,0))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IF(ISNA(VLOOKUP($A820,GA!$A$1:$D$867,3,0))," ",VLOOKUP($A820,GA!$A$1:$D$867,3,0))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Unassigned</v>
      </c>
      <c r="C821" s="311" t="str">
        <f>Councils!D824</f>
        <v>Madisonville</v>
      </c>
      <c r="D821" s="311" t="str">
        <f>IF(ISNA(VLOOKUP($V821,DD_Info!$A$1:$E$223,3,0)),0,VLOOKUP($V821,DD_Info!$A$1:$E$223,3,0))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IF(ISNA(VLOOKUP($A821,GA!$A$1:$D$867,3,0))," ",VLOOKUP($A821,GA!$A$1:$D$867,3,0))</f>
        <v>Regan</v>
      </c>
      <c r="Y821" s="344">
        <f>IF(ISNA(VLOOKUP($A821,Dormant_Councils!$A$1:$E$811,5,0)),"No",VLOOKUP($A821,Dormant_Councils!$A$1:$E$811,5,0))</f>
        <v>0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IF(ISNA(VLOOKUP($V822,DD_Info!$A$1:$E$223,3,0)),0,VLOOKUP($V822,DD_Info!$A$1:$E$223,3,0))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IF(ISNA(VLOOKUP($A822,GA!$A$1:$D$867,3,0))," ",VLOOKUP($A822,GA!$A$1:$D$867,3,0))</f>
        <v>Dougherty</v>
      </c>
      <c r="Y822" s="344">
        <f>IF(ISNA(VLOOKUP($A822,Dormant_Councils!$A$1:$E$811,5,0)),"No",VLOOKUP($A822,Dormant_Councils!$A$1:$E$811,5,0))</f>
        <v>0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IF(ISNA(VLOOKUP($V823,DD_Info!$A$1:$E$223,3,0)),0,VLOOKUP($V823,DD_Info!$A$1:$E$223,3,0))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1</v>
      </c>
      <c r="K823" s="311">
        <f>Councils!K826</f>
        <v>0</v>
      </c>
      <c r="L823" s="311">
        <f>Councils!L826</f>
        <v>1</v>
      </c>
      <c r="M823" s="312">
        <f>Councils!M826</f>
        <v>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IF(ISNA(VLOOKUP($A823,GA!$A$1:$D$867,3,0))," ",VLOOKUP($A823,GA!$A$1:$D$867,3,0))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IF(ISNA(VLOOKUP($V824,DD_Info!$A$1:$E$223,3,0)),0,VLOOKUP($V824,DD_Info!$A$1:$E$223,3,0))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IF(ISNA(VLOOKUP($A824,GA!$A$1:$D$867,3,0))," ",VLOOKUP($A824,GA!$A$1:$D$867,3,0))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IF(ISNA(VLOOKUP($V825,DD_Info!$A$1:$E$223,3,0)),0,VLOOKUP($V825,DD_Info!$A$1:$E$223,3,0))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1</v>
      </c>
      <c r="K825" s="311">
        <f>Councils!K828</f>
        <v>0</v>
      </c>
      <c r="L825" s="311">
        <f>Councils!L828</f>
        <v>1</v>
      </c>
      <c r="M825" s="312">
        <f>Councils!M828</f>
        <v>20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IF(ISNA(VLOOKUP($A825,GA!$A$1:$D$867,3,0))," ",VLOOKUP($A825,GA!$A$1:$D$867,3,0))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IF(ISNA(VLOOKUP($V826,DD_Info!$A$1:$E$223,3,0)),0,VLOOKUP($V826,DD_Info!$A$1:$E$223,3,0))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2</v>
      </c>
      <c r="K826" s="311">
        <f>Councils!K829</f>
        <v>0</v>
      </c>
      <c r="L826" s="311">
        <f>Councils!L829</f>
        <v>2</v>
      </c>
      <c r="M826" s="312">
        <f>Councils!M829</f>
        <v>40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2</v>
      </c>
      <c r="S826" s="311">
        <f>Councils!T829</f>
        <v>0</v>
      </c>
      <c r="T826" s="311">
        <f>Councils!U829</f>
        <v>2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IF(ISNA(VLOOKUP($A826,GA!$A$1:$D$867,3,0))," ",VLOOKUP($A826,GA!$A$1:$D$867,3,0))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IF(ISNA(VLOOKUP($V827,DD_Info!$A$1:$E$223,3,0)),0,VLOOKUP($V827,DD_Info!$A$1:$E$223,3,0))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1</v>
      </c>
      <c r="H827" s="311">
        <f>Councils!H830</f>
        <v>0</v>
      </c>
      <c r="I827" s="311">
        <f>Councils!I830</f>
        <v>1</v>
      </c>
      <c r="J827" s="311">
        <f>Councils!J830</f>
        <v>12</v>
      </c>
      <c r="K827" s="311">
        <f>Councils!K830</f>
        <v>0</v>
      </c>
      <c r="L827" s="311">
        <f>Councils!L830</f>
        <v>12</v>
      </c>
      <c r="M827" s="312">
        <f>Councils!M830</f>
        <v>133.33000000000001</v>
      </c>
      <c r="N827" s="311">
        <f>Councils!O830</f>
        <v>0</v>
      </c>
      <c r="O827" s="311">
        <f>Councils!P830</f>
        <v>1</v>
      </c>
      <c r="P827" s="311">
        <f>Councils!Q830</f>
        <v>1</v>
      </c>
      <c r="Q827" s="311">
        <f>Councils!R830</f>
        <v>0</v>
      </c>
      <c r="R827" s="311">
        <f>Councils!S830</f>
        <v>5</v>
      </c>
      <c r="S827" s="311">
        <f>Councils!T830</f>
        <v>2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IF(ISNA(VLOOKUP($A827,GA!$A$1:$D$867,3,0))," ",VLOOKUP($A827,GA!$A$1:$D$867,3,0))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IF(ISNA(VLOOKUP($V828,DD_Info!$A$1:$E$223,3,0)),0,VLOOKUP($V828,DD_Info!$A$1:$E$223,3,0))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IF(ISNA(VLOOKUP($A828,GA!$A$1:$D$867,3,0))," ",VLOOKUP($A828,GA!$A$1:$D$867,3,0))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IF(ISNA(VLOOKUP($V829,DD_Info!$A$1:$E$223,3,0)),0,VLOOKUP($V829,DD_Info!$A$1:$E$223,3,0))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3</v>
      </c>
      <c r="K829" s="314">
        <f>Councils!K832</f>
        <v>0</v>
      </c>
      <c r="L829" s="314">
        <f>Councils!L832</f>
        <v>3</v>
      </c>
      <c r="M829" s="315">
        <f>Councils!M832</f>
        <v>60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IF(ISNA(VLOOKUP($A829,GA!$A$1:$D$867,3,0))," ",VLOOKUP($A829,GA!$A$1:$D$867,3,0))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IF(ISNA(VLOOKUP($V830,DD_Info!$A$1:$E$223,3,0)),0,VLOOKUP($V830,DD_Info!$A$1:$E$223,3,0))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IF(ISNA(VLOOKUP($A830,GA!$A$1:$D$867,3,0))," ",VLOOKUP($A830,GA!$A$1:$D$867,3,0))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IF(ISNA(VLOOKUP($V831,DD_Info!$A$1:$E$223,3,0)),0,VLOOKUP($V831,DD_Info!$A$1:$E$223,3,0))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8</v>
      </c>
      <c r="K831" s="314">
        <f>Councils!K834</f>
        <v>0</v>
      </c>
      <c r="L831" s="314">
        <f>Councils!L834</f>
        <v>8</v>
      </c>
      <c r="M831" s="315">
        <f>Councils!M834</f>
        <v>160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IF(ISNA(VLOOKUP($A831,GA!$A$1:$D$867,3,0))," ",VLOOKUP($A831,GA!$A$1:$D$867,3,0))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IF(ISNA(VLOOKUP($V832,DD_Info!$A$1:$E$223,3,0)),0,VLOOKUP($V832,DD_Info!$A$1:$E$223,3,0))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2</v>
      </c>
      <c r="K832" s="314">
        <f>Councils!K835</f>
        <v>0</v>
      </c>
      <c r="L832" s="314">
        <f>Councils!L835</f>
        <v>2</v>
      </c>
      <c r="M832" s="315">
        <f>Councils!M835</f>
        <v>40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IF(ISNA(VLOOKUP($A832,GA!$A$1:$D$867,3,0))," ",VLOOKUP($A832,GA!$A$1:$D$867,3,0))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IF(ISNA(VLOOKUP($V833,DD_Info!$A$1:$E$223,3,0)),0,VLOOKUP($V833,DD_Info!$A$1:$E$223,3,0))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IF(ISNA(VLOOKUP($A833,GA!$A$1:$D$867,3,0))," ",VLOOKUP($A833,GA!$A$1:$D$867,3,0))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IF(ISNA(VLOOKUP($V834,DD_Info!$A$1:$E$223,3,0)),0,VLOOKUP($V834,DD_Info!$A$1:$E$223,3,0))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3</v>
      </c>
      <c r="K834" s="314">
        <f>Councils!K837</f>
        <v>0</v>
      </c>
      <c r="L834" s="314">
        <f>Councils!L837</f>
        <v>3</v>
      </c>
      <c r="M834" s="315">
        <f>Councils!M837</f>
        <v>60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4" si="14">_xlfn.IFS($E834&gt;=140,1,$E834&gt;65,2,$E834&lt;=65,3)</f>
        <v>3</v>
      </c>
      <c r="X834" s="344" t="str">
        <f>IF(ISNA(VLOOKUP($A834,GA!$A$1:$D$867,3,0))," ",VLOOKUP($A834,GA!$A$1:$D$867,3,0))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IF(ISNA(VLOOKUP($V835,DD_Info!$A$1:$E$223,3,0)),0,VLOOKUP($V835,DD_Info!$A$1:$E$223,3,0))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2</v>
      </c>
      <c r="S835" s="314">
        <f>Councils!T838</f>
        <v>0</v>
      </c>
      <c r="T835" s="314">
        <f>Councils!U838</f>
        <v>2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IF(ISNA(VLOOKUP($A835,GA!$A$1:$D$867,3,0))," ",VLOOKUP($A835,GA!$A$1:$D$867,3,0))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IF(ISNA(VLOOKUP($V836,DD_Info!$A$1:$E$223,3,0)),0,VLOOKUP($V836,DD_Info!$A$1:$E$223,3,0))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IF(ISNA(VLOOKUP($A836,GA!$A$1:$D$867,3,0))," ",VLOOKUP($A836,GA!$A$1:$D$867,3,0))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IF(ISNA(VLOOKUP($V837,DD_Info!$A$1:$E$223,3,0)),0,VLOOKUP($V837,DD_Info!$A$1:$E$223,3,0))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6</v>
      </c>
      <c r="H837" s="314">
        <f>Councils!H840</f>
        <v>0</v>
      </c>
      <c r="I837" s="314">
        <f>Councils!I840</f>
        <v>6</v>
      </c>
      <c r="J837" s="314">
        <f>Councils!J840</f>
        <v>18</v>
      </c>
      <c r="K837" s="314">
        <f>Councils!K840</f>
        <v>0</v>
      </c>
      <c r="L837" s="314">
        <f>Councils!L840</f>
        <v>18</v>
      </c>
      <c r="M837" s="315">
        <f>Councils!M840</f>
        <v>257.14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6</v>
      </c>
      <c r="S837" s="314">
        <f>Councils!T840</f>
        <v>0</v>
      </c>
      <c r="T837" s="314">
        <f>Councils!U840</f>
        <v>6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IF(ISNA(VLOOKUP($A837,GA!$A$1:$D$867,3,0))," ",VLOOKUP($A837,GA!$A$1:$D$867,3,0))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IF(ISNA(VLOOKUP($V838,DD_Info!$A$1:$E$223,3,0)),0,VLOOKUP($V838,DD_Info!$A$1:$E$223,3,0))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2</v>
      </c>
      <c r="K838" s="314">
        <f>Councils!K841</f>
        <v>0</v>
      </c>
      <c r="L838" s="314">
        <f>Councils!L841</f>
        <v>2</v>
      </c>
      <c r="M838" s="315">
        <f>Councils!M841</f>
        <v>33.33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3</v>
      </c>
      <c r="S838" s="314">
        <f>Councils!T841</f>
        <v>0</v>
      </c>
      <c r="T838" s="314">
        <f>Councils!U841</f>
        <v>3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IF(ISNA(VLOOKUP($A838,GA!$A$1:$D$867,3,0))," ",VLOOKUP($A838,GA!$A$1:$D$867,3,0))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IF(ISNA(VLOOKUP($V839,DD_Info!$A$1:$E$223,3,0)),0,VLOOKUP($V839,DD_Info!$A$1:$E$223,3,0))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2</v>
      </c>
      <c r="K839" s="314">
        <f>Councils!K842</f>
        <v>0</v>
      </c>
      <c r="L839" s="314">
        <f>Councils!L842</f>
        <v>2</v>
      </c>
      <c r="M839" s="315">
        <f>Councils!M842</f>
        <v>40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2</v>
      </c>
      <c r="S839" s="314">
        <f>Councils!T842</f>
        <v>0</v>
      </c>
      <c r="T839" s="314">
        <f>Councils!U842</f>
        <v>2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IF(ISNA(VLOOKUP($A839,GA!$A$1:$D$867,3,0))," ",VLOOKUP($A839,GA!$A$1:$D$867,3,0))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IF(ISNA(VLOOKUP($V840,DD_Info!$A$1:$E$223,3,0)),0,VLOOKUP($V840,DD_Info!$A$1:$E$223,3,0))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IF(ISNA(VLOOKUP($A840,GA!$A$1:$D$867,3,0))," ",VLOOKUP($A840,GA!$A$1:$D$867,3,0))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IF(ISNA(VLOOKUP($V841,DD_Info!$A$1:$E$223,3,0)),0,VLOOKUP($V841,DD_Info!$A$1:$E$223,3,0))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IF(ISNA(VLOOKUP($A841,GA!$A$1:$D$867,3,0))," ",VLOOKUP($A841,GA!$A$1:$D$867,3,0))</f>
        <v>Rangel</v>
      </c>
      <c r="Y841" s="344">
        <f>IF(ISNA(VLOOKUP($A841,Dormant_Councils!$A$1:$E$811,5,0)),"No",VLOOKUP($A841,Dormant_Councils!$A$1:$E$811,5,0))</f>
        <v>0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IF(ISNA(VLOOKUP($V842,DD_Info!$A$1:$E$223,3,0)),0,VLOOKUP($V842,DD_Info!$A$1:$E$223,3,0))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IF(ISNA(VLOOKUP($A842,GA!$A$1:$D$867,3,0))," ",VLOOKUP($A842,GA!$A$1:$D$867,3,0))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IF(ISNA(VLOOKUP($V843,DD_Info!$A$1:$E$223,3,0)),0,VLOOKUP($V843,DD_Info!$A$1:$E$223,3,0))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1</v>
      </c>
      <c r="H843" s="314">
        <f>Councils!H846</f>
        <v>0</v>
      </c>
      <c r="I843" s="314">
        <f>Councils!I846</f>
        <v>1</v>
      </c>
      <c r="J843" s="314">
        <f>Councils!J846</f>
        <v>4</v>
      </c>
      <c r="K843" s="314">
        <f>Councils!K846</f>
        <v>0</v>
      </c>
      <c r="L843" s="314">
        <f>Councils!L846</f>
        <v>4</v>
      </c>
      <c r="M843" s="315">
        <f>Councils!M846</f>
        <v>80</v>
      </c>
      <c r="N843" s="314">
        <f>Councils!O846</f>
        <v>0</v>
      </c>
      <c r="O843" s="314">
        <f>Councils!P846</f>
        <v>1</v>
      </c>
      <c r="P843" s="314">
        <f>Councils!Q846</f>
        <v>0</v>
      </c>
      <c r="Q843" s="314">
        <f>Councils!R846</f>
        <v>1</v>
      </c>
      <c r="R843" s="314">
        <f>Councils!S846</f>
        <v>2</v>
      </c>
      <c r="S843" s="314">
        <f>Councils!T846</f>
        <v>0</v>
      </c>
      <c r="T843" s="314">
        <f>Councils!U846</f>
        <v>2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IF(ISNA(VLOOKUP($A843,GA!$A$1:$D$867,3,0))," ",VLOOKUP($A843,GA!$A$1:$D$867,3,0))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IF(ISNA(VLOOKUP($V844,DD_Info!$A$1:$E$223,3,0)),0,VLOOKUP($V844,DD_Info!$A$1:$E$223,3,0))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4</v>
      </c>
      <c r="K844" s="314">
        <f>Councils!K847</f>
        <v>0</v>
      </c>
      <c r="L844" s="314">
        <f>Councils!L847</f>
        <v>4</v>
      </c>
      <c r="M844" s="315">
        <f>Councils!M847</f>
        <v>80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IF(ISNA(VLOOKUP($A844,GA!$A$1:$D$867,3,0))," ",VLOOKUP($A844,GA!$A$1:$D$867,3,0))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IF(ISNA(VLOOKUP($V845,DD_Info!$A$1:$E$223,3,0)),0,VLOOKUP($V845,DD_Info!$A$1:$E$223,3,0))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2</v>
      </c>
      <c r="K845" s="314">
        <f>Councils!K848</f>
        <v>0</v>
      </c>
      <c r="L845" s="314">
        <f>Councils!L848</f>
        <v>2</v>
      </c>
      <c r="M845" s="315">
        <f>Councils!M848</f>
        <v>40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IF(ISNA(VLOOKUP($A845,GA!$A$1:$D$867,3,0))," ",VLOOKUP($A845,GA!$A$1:$D$867,3,0))</f>
        <v>Rangel</v>
      </c>
      <c r="Y845" s="344">
        <f>IF(ISNA(VLOOKUP($A845,Dormant_Councils!$A$1:$E$811,5,0)),"No",VLOOKUP($A845,Dormant_Councils!$A$1:$E$811,5,0))</f>
        <v>0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IF(ISNA(VLOOKUP($V846,DD_Info!$A$1:$E$223,3,0)),0,VLOOKUP($V846,DD_Info!$A$1:$E$223,3,0))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IF(ISNA(VLOOKUP($A846,GA!$A$1:$D$867,3,0))," ",VLOOKUP($A846,GA!$A$1:$D$867,3,0))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IF(ISNA(VLOOKUP($V847,DD_Info!$A$1:$E$223,3,0)),0,VLOOKUP($V847,DD_Info!$A$1:$E$223,3,0))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2</v>
      </c>
      <c r="H847" s="45">
        <f>Councils!H850</f>
        <v>0</v>
      </c>
      <c r="I847" s="45">
        <f>Councils!I850</f>
        <v>2</v>
      </c>
      <c r="J847" s="45">
        <f>Councils!J850</f>
        <v>2</v>
      </c>
      <c r="K847" s="45">
        <f>Councils!K850</f>
        <v>0</v>
      </c>
      <c r="L847" s="45">
        <f>Councils!L850</f>
        <v>2</v>
      </c>
      <c r="M847" s="354">
        <f>Councils!M850</f>
        <v>40</v>
      </c>
      <c r="N847" s="45">
        <f>Councils!O850</f>
        <v>0</v>
      </c>
      <c r="O847" s="45">
        <f>Councils!P850</f>
        <v>1</v>
      </c>
      <c r="P847" s="45">
        <f>Councils!Q850</f>
        <v>0</v>
      </c>
      <c r="Q847" s="45">
        <f>Councils!R850</f>
        <v>1</v>
      </c>
      <c r="R847" s="45">
        <f>Councils!S850</f>
        <v>1</v>
      </c>
      <c r="S847" s="45">
        <f>Councils!T850</f>
        <v>0</v>
      </c>
      <c r="T847" s="45">
        <f>Councils!U850</f>
        <v>1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IF(ISNA(VLOOKUP($A847,GA!$A$1:$D$867,3,0))," ",VLOOKUP($A847,GA!$A$1:$D$867,3,0))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IF(ISNA(VLOOKUP($V848,DD_Info!$A$1:$E$223,3,0)),0,VLOOKUP($V848,DD_Info!$A$1:$E$223,3,0))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2</v>
      </c>
      <c r="S848" s="45">
        <f>Councils!T851</f>
        <v>0</v>
      </c>
      <c r="T848" s="45">
        <f>Councils!U851</f>
        <v>2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IF(ISNA(VLOOKUP($A848,GA!$A$1:$D$867,3,0))," ",VLOOKUP($A848,GA!$A$1:$D$867,3,0))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IF(ISNA(VLOOKUP($V849,DD_Info!$A$1:$E$223,3,0)),0,VLOOKUP($V849,DD_Info!$A$1:$E$223,3,0))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IF(ISNA(VLOOKUP($A849,GA!$A$1:$D$867,3,0))," ",VLOOKUP($A849,GA!$A$1:$D$867,3,0))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IF(ISNA(VLOOKUP($V850,DD_Info!$A$1:$E$223,3,0)),0,VLOOKUP($V850,DD_Info!$A$1:$E$223,3,0))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IF(ISNA(VLOOKUP($A850,GA!$A$1:$D$867,3,0))," ",VLOOKUP($A850,GA!$A$1:$D$867,3,0))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IF(ISNA(VLOOKUP($V851,DD_Info!$A$1:$E$223,3,0)),0,VLOOKUP($V851,DD_Info!$A$1:$E$223,3,0))</f>
        <v>Laredo</v>
      </c>
      <c r="E851" s="45">
        <f>Councils!E854</f>
        <v>70</v>
      </c>
      <c r="F851" s="45">
        <f>Councils!F854</f>
        <v>5</v>
      </c>
      <c r="G851" s="45">
        <f>Councils!G854</f>
        <v>0</v>
      </c>
      <c r="H851" s="45">
        <f>Councils!H854</f>
        <v>0</v>
      </c>
      <c r="I851" s="45">
        <f>Councils!I854</f>
        <v>0</v>
      </c>
      <c r="J851" s="45">
        <f>Councils!J854</f>
        <v>11</v>
      </c>
      <c r="K851" s="45">
        <f>Councils!K854</f>
        <v>0</v>
      </c>
      <c r="L851" s="45">
        <f>Councils!L854</f>
        <v>11</v>
      </c>
      <c r="M851" s="354">
        <f>Councils!M854</f>
        <v>220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IF(ISNA(VLOOKUP($A851,GA!$A$1:$D$867,3,0))," ",VLOOKUP($A851,GA!$A$1:$D$867,3,0))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IF(ISNA(VLOOKUP($V852,DD_Info!$A$1:$E$223,3,0)),0,VLOOKUP($V852,DD_Info!$A$1:$E$223,3,0))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1</v>
      </c>
      <c r="Q852" s="45">
        <f>Councils!R855</f>
        <v>-1</v>
      </c>
      <c r="R852" s="45">
        <f>Councils!S855</f>
        <v>0</v>
      </c>
      <c r="S852" s="45">
        <f>Councils!T855</f>
        <v>2</v>
      </c>
      <c r="T852" s="45">
        <f>Councils!U855</f>
        <v>-2</v>
      </c>
      <c r="U852" s="354">
        <f>Councils!V855</f>
        <v>0</v>
      </c>
      <c r="V852" s="378">
        <v>14</v>
      </c>
      <c r="W852" s="343">
        <f t="shared" si="14"/>
        <v>3</v>
      </c>
      <c r="X852" s="344" t="str">
        <f>IF(ISNA(VLOOKUP($A852,GA!$A$1:$D$867,3,0))," ",VLOOKUP($A852,GA!$A$1:$D$867,3,0))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IF(ISNA(VLOOKUP($V853,DD_Info!$A$1:$E$223,3,0)),0,VLOOKUP($V853,DD_Info!$A$1:$E$223,3,0))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8">
        <v>145</v>
      </c>
      <c r="W853" s="343">
        <f t="shared" si="14"/>
        <v>3</v>
      </c>
      <c r="X853" s="344" t="str">
        <f>IF(ISNA(VLOOKUP($A853,GA!$A$1:$D$867,3,0))," ",VLOOKUP($A853,GA!$A$1:$D$867,3,0))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IF(ISNA(VLOOKUP($V854,DD_Info!$A$1:$E$223,3,0)),0,VLOOKUP($V854,DD_Info!$A$1:$E$223,3,0))</f>
        <v>Austin</v>
      </c>
      <c r="E854" s="45">
        <f>Councils!E857</f>
        <v>28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1</v>
      </c>
      <c r="K854" s="45">
        <f>Councils!K857</f>
        <v>0</v>
      </c>
      <c r="L854" s="45">
        <f>Councils!L857</f>
        <v>1</v>
      </c>
      <c r="M854" s="354">
        <f>Councils!M857</f>
        <v>20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8">
        <v>159</v>
      </c>
      <c r="W854" s="343">
        <f t="shared" si="14"/>
        <v>3</v>
      </c>
      <c r="X854" s="344" t="str">
        <f>IF(ISNA(VLOOKUP($A854,GA!$A$1:$D$867,3,0))," ",VLOOKUP($A854,GA!$A$1:$D$867,3,0))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IF(ISNA(VLOOKUP($V855,DD_Info!$A$1:$E$223,3,0)),0,VLOOKUP($V855,DD_Info!$A$1:$E$223,3,0))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2</v>
      </c>
      <c r="H855" s="45">
        <f>Councils!H858</f>
        <v>0</v>
      </c>
      <c r="I855" s="45">
        <f>Councils!I858</f>
        <v>2</v>
      </c>
      <c r="J855" s="45">
        <f>Councils!J858</f>
        <v>8</v>
      </c>
      <c r="K855" s="45">
        <f>Councils!K858</f>
        <v>0</v>
      </c>
      <c r="L855" s="45">
        <f>Councils!L858</f>
        <v>8</v>
      </c>
      <c r="M855" s="354">
        <f>Councils!M858</f>
        <v>160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4</v>
      </c>
      <c r="S855" s="45">
        <f>Councils!T858</f>
        <v>1</v>
      </c>
      <c r="T855" s="45">
        <f>Councils!U858</f>
        <v>3</v>
      </c>
      <c r="U855" s="354">
        <f>Councils!V858</f>
        <v>0</v>
      </c>
      <c r="V855" s="378">
        <v>228</v>
      </c>
      <c r="W855" s="343">
        <f t="shared" si="14"/>
        <v>3</v>
      </c>
      <c r="X855" s="344" t="str">
        <f>IF(ISNA(VLOOKUP($A855,GA!$A$1:$D$867,3,0))," ",VLOOKUP($A855,GA!$A$1:$D$867,3,0))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IF(ISNA(VLOOKUP($V856,DD_Info!$A$1:$E$223,3,0)),0,VLOOKUP($V856,DD_Info!$A$1:$E$223,3,0))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2</v>
      </c>
      <c r="K856" s="45">
        <f>Councils!K859</f>
        <v>0</v>
      </c>
      <c r="L856" s="45">
        <f>Councils!L859</f>
        <v>2</v>
      </c>
      <c r="M856" s="354">
        <f>Councils!M859</f>
        <v>40</v>
      </c>
      <c r="N856" s="45">
        <f>Councils!O859</f>
        <v>0</v>
      </c>
      <c r="O856" s="45">
        <f>Councils!P859</f>
        <v>1</v>
      </c>
      <c r="P856" s="45">
        <f>Councils!Q859</f>
        <v>0</v>
      </c>
      <c r="Q856" s="45">
        <f>Councils!R859</f>
        <v>1</v>
      </c>
      <c r="R856" s="45">
        <f>Councils!S859</f>
        <v>1</v>
      </c>
      <c r="S856" s="45">
        <f>Councils!T859</f>
        <v>1</v>
      </c>
      <c r="T856" s="45">
        <f>Councils!U859</f>
        <v>0</v>
      </c>
      <c r="U856" s="354">
        <f>Councils!V859</f>
        <v>0</v>
      </c>
      <c r="V856" s="378">
        <v>169</v>
      </c>
      <c r="W856" s="343">
        <f t="shared" si="14"/>
        <v>3</v>
      </c>
      <c r="X856" s="344" t="str">
        <f>IF(ISNA(VLOOKUP($A856,GA!$A$1:$D$867,3,0))," ",VLOOKUP($A856,GA!$A$1:$D$867,3,0))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IF(ISNA(VLOOKUP($V857,DD_Info!$A$1:$E$223,3,0)),0,VLOOKUP($V857,DD_Info!$A$1:$E$223,3,0))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1</v>
      </c>
      <c r="H857" s="45">
        <f>Councils!H860</f>
        <v>0</v>
      </c>
      <c r="I857" s="45">
        <f>Councils!I860</f>
        <v>1</v>
      </c>
      <c r="J857" s="45">
        <f>Councils!J860</f>
        <v>7</v>
      </c>
      <c r="K857" s="45">
        <f>Councils!K860</f>
        <v>0</v>
      </c>
      <c r="L857" s="45">
        <f>Councils!L860</f>
        <v>7</v>
      </c>
      <c r="M857" s="354">
        <f>Councils!M860</f>
        <v>140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78">
        <v>24</v>
      </c>
      <c r="W857" s="343">
        <f t="shared" si="14"/>
        <v>3</v>
      </c>
      <c r="X857" s="344" t="str">
        <f>IF(ISNA(VLOOKUP($A857,GA!$A$1:$D$867,3,0))," ",VLOOKUP($A857,GA!$A$1:$D$867,3,0))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139</v>
      </c>
      <c r="C858" s="45" t="str">
        <f>Councils!D861</f>
        <v>Nacogdoches</v>
      </c>
      <c r="D858" s="45" t="str">
        <f>IF(ISNA(VLOOKUP($V858,DD_Info!$A$1:$E$223,3,0)),0,VLOOKUP($V858,DD_Info!$A$1:$E$223,3,0))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8">
        <v>139</v>
      </c>
      <c r="W858" s="343">
        <f t="shared" si="14"/>
        <v>3</v>
      </c>
      <c r="X858" s="344" t="str">
        <f>IF(ISNA(VLOOKUP($A858,GA!$A$1:$D$867,3,0))," ",VLOOKUP($A858,GA!$A$1:$D$867,3,0))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IF(ISNA(VLOOKUP($V859,DD_Info!$A$1:$E$223,3,0)),0,VLOOKUP($V859,DD_Info!$A$1:$E$223,3,0))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1</v>
      </c>
      <c r="H859" s="45">
        <f>Councils!H862</f>
        <v>0</v>
      </c>
      <c r="I859" s="45">
        <f>Councils!I862</f>
        <v>1</v>
      </c>
      <c r="J859" s="45">
        <f>Councils!J862</f>
        <v>1</v>
      </c>
      <c r="K859" s="45">
        <f>Councils!K862</f>
        <v>0</v>
      </c>
      <c r="L859" s="45">
        <f>Councils!L862</f>
        <v>1</v>
      </c>
      <c r="M859" s="354">
        <f>Councils!M862</f>
        <v>20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8">
        <v>172</v>
      </c>
      <c r="W859" s="343">
        <f t="shared" si="14"/>
        <v>3</v>
      </c>
      <c r="X859" s="344" t="str">
        <f>IF(ISNA(VLOOKUP($A859,GA!$A$1:$D$867,3,0))," ",VLOOKUP($A859,GA!$A$1:$D$867,3,0))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IF(ISNA(VLOOKUP($V860,DD_Info!$A$1:$E$223,3,0)),0,VLOOKUP($V860,DD_Info!$A$1:$E$223,3,0))</f>
        <v>Dallas</v>
      </c>
      <c r="E860" s="45">
        <f>Councils!E863</f>
        <v>0</v>
      </c>
      <c r="F860" s="45">
        <f>Councils!F863</f>
        <v>0</v>
      </c>
      <c r="G860" s="45">
        <f>Councils!G863</f>
        <v>7</v>
      </c>
      <c r="H860" s="45">
        <f>Councils!H863</f>
        <v>0</v>
      </c>
      <c r="I860" s="45">
        <f>Councils!I863</f>
        <v>7</v>
      </c>
      <c r="J860" s="45">
        <f>Councils!J863</f>
        <v>67</v>
      </c>
      <c r="K860" s="45">
        <f>Councils!K863</f>
        <v>0</v>
      </c>
      <c r="L860" s="45">
        <f>Councils!L863</f>
        <v>67</v>
      </c>
      <c r="M860" s="354">
        <f>Councils!M863</f>
        <v>0</v>
      </c>
      <c r="N860" s="45">
        <f>Councils!O863</f>
        <v>0</v>
      </c>
      <c r="O860" s="45">
        <f>Councils!P863</f>
        <v>2</v>
      </c>
      <c r="P860" s="45">
        <f>Councils!Q863</f>
        <v>0</v>
      </c>
      <c r="Q860" s="45">
        <f>Councils!R863</f>
        <v>2</v>
      </c>
      <c r="R860" s="45">
        <f>Councils!S863</f>
        <v>3</v>
      </c>
      <c r="S860" s="45">
        <f>Councils!T863</f>
        <v>0</v>
      </c>
      <c r="T860" s="45">
        <f>Councils!U863</f>
        <v>3</v>
      </c>
      <c r="U860" s="354">
        <f>Councils!V863</f>
        <v>0</v>
      </c>
      <c r="V860" s="378">
        <v>108</v>
      </c>
      <c r="W860" s="343">
        <f t="shared" si="14"/>
        <v>3</v>
      </c>
      <c r="X860" s="344" t="str">
        <f>IF(ISNA(VLOOKUP($A860,GA!$A$1:$D$867,3,0))," ",VLOOKUP($A860,GA!$A$1:$D$867,3,0))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IF(ISNA(VLOOKUP($V861,DD_Info!$A$1:$E$223,3,0)),0,VLOOKUP($V861,DD_Info!$A$1:$E$223,3,0))</f>
        <v>Laredo</v>
      </c>
      <c r="E861" s="45">
        <f>Councils!E864</f>
        <v>0</v>
      </c>
      <c r="F861" s="45">
        <f>Councils!F864</f>
        <v>0</v>
      </c>
      <c r="G861" s="45">
        <f>Councils!G864</f>
        <v>0</v>
      </c>
      <c r="H861" s="45">
        <f>Councils!H864</f>
        <v>0</v>
      </c>
      <c r="I861" s="45">
        <f>Councils!I864</f>
        <v>0</v>
      </c>
      <c r="J861" s="45">
        <f>Councils!J864</f>
        <v>38</v>
      </c>
      <c r="K861" s="45">
        <f>Councils!K864</f>
        <v>0</v>
      </c>
      <c r="L861" s="45">
        <f>Councils!L864</f>
        <v>38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8">
        <v>233</v>
      </c>
      <c r="W861" s="343">
        <f t="shared" si="14"/>
        <v>3</v>
      </c>
      <c r="X861" s="344" t="str">
        <f>IF(ISNA(VLOOKUP($A861,GA!$A$1:$D$867,3,0))," ",VLOOKUP($A861,GA!$A$1:$D$867,3,0))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 thickBot="1">
      <c r="A862" s="357">
        <v>18311</v>
      </c>
      <c r="B862" s="45" t="str">
        <f>Councils!C865</f>
        <v>019</v>
      </c>
      <c r="C862" s="45" t="str">
        <f>Councils!D865</f>
        <v>Arlington</v>
      </c>
      <c r="D862" s="45" t="str">
        <f>IF(ISNA(VLOOKUP($V862,DD_Info!$A$1:$E$223,3,0)),0,VLOOKUP($V862,DD_Info!$A$1:$E$223,3,0))</f>
        <v>Fort Worth</v>
      </c>
      <c r="E862" s="45">
        <f>Councils!E865</f>
        <v>0</v>
      </c>
      <c r="F862" s="45">
        <f>Councils!F865</f>
        <v>0</v>
      </c>
      <c r="G862" s="45">
        <f>Councils!G865</f>
        <v>0</v>
      </c>
      <c r="H862" s="45">
        <f>Councils!H865</f>
        <v>0</v>
      </c>
      <c r="I862" s="45">
        <f>Councils!I865</f>
        <v>0</v>
      </c>
      <c r="J862" s="45">
        <f>Councils!J865</f>
        <v>28</v>
      </c>
      <c r="K862" s="45">
        <f>Councils!K865</f>
        <v>0</v>
      </c>
      <c r="L862" s="45">
        <f>Councils!L865</f>
        <v>28</v>
      </c>
      <c r="M862" s="354">
        <f>Councils!M865</f>
        <v>0</v>
      </c>
      <c r="N862" s="45">
        <f>Councils!O865</f>
        <v>0</v>
      </c>
      <c r="O862" s="45">
        <f>Councils!P865</f>
        <v>0</v>
      </c>
      <c r="P862" s="45">
        <f>Councils!Q865</f>
        <v>0</v>
      </c>
      <c r="Q862" s="45">
        <f>Councils!R865</f>
        <v>0</v>
      </c>
      <c r="R862" s="45">
        <f>Councils!S865</f>
        <v>0</v>
      </c>
      <c r="S862" s="45">
        <f>Councils!T865</f>
        <v>0</v>
      </c>
      <c r="T862" s="45">
        <f>Councils!U865</f>
        <v>0</v>
      </c>
      <c r="U862" s="354">
        <f>Councils!V865</f>
        <v>0</v>
      </c>
      <c r="V862" s="378">
        <v>19</v>
      </c>
      <c r="W862" s="343">
        <f t="shared" si="14"/>
        <v>3</v>
      </c>
      <c r="X862" s="344" t="str">
        <f>IF(ISNA(VLOOKUP($A862,GA!$A$1:$D$867,3,0))," ",VLOOKUP($A862,GA!$A$1:$D$867,3,0))</f>
        <v>Stark</v>
      </c>
      <c r="Y862" s="344" t="str">
        <f>IF(ISNA(VLOOKUP($A862,Dormant_Councils!$A$1:$E$811,5,0)),"No",VLOOKUP($A862,Dormant_Councils!$A$1:$E$811,5,0))</f>
        <v>No</v>
      </c>
      <c r="Z862" s="346" t="str">
        <f>IF(ISNA(VLOOKUP($A862,SUSPENDED!$A$2:$F$837,6,0))," ",VLOOKUP($A862,SUSPENDED!$A$2:$F$837,6,0))</f>
        <v xml:space="preserve"> </v>
      </c>
    </row>
    <row r="863" spans="1:26" ht="29.1" customHeight="1" thickBot="1">
      <c r="A863" s="357">
        <v>18327</v>
      </c>
      <c r="B863" s="45" t="str">
        <f>Councils!C866</f>
        <v>038</v>
      </c>
      <c r="C863" s="45" t="s">
        <v>27</v>
      </c>
      <c r="D863" s="45" t="str">
        <f>IF(ISNA(VLOOKUP($V863,DD_Info!$A$1:$E$223,3,0)),0,VLOOKUP($V863,DD_Info!$A$1:$E$223,3,0))</f>
        <v>San Antonio</v>
      </c>
      <c r="E863" s="45">
        <f>Councils!E866</f>
        <v>0</v>
      </c>
      <c r="F863" s="45">
        <f>Councils!F866</f>
        <v>0</v>
      </c>
      <c r="G863" s="45">
        <f>Councils!G866</f>
        <v>0</v>
      </c>
      <c r="H863" s="45">
        <f>Councils!H866</f>
        <v>0</v>
      </c>
      <c r="I863" s="45">
        <f>Councils!I866</f>
        <v>0</v>
      </c>
      <c r="J863" s="45">
        <f>Councils!J866</f>
        <v>29</v>
      </c>
      <c r="K863" s="45">
        <f>Councils!K866</f>
        <v>0</v>
      </c>
      <c r="L863" s="45">
        <f>Councils!L866</f>
        <v>29</v>
      </c>
      <c r="M863" s="354">
        <f>Councils!M866</f>
        <v>0</v>
      </c>
      <c r="N863" s="45">
        <f>Councils!O866</f>
        <v>0</v>
      </c>
      <c r="O863" s="45">
        <f>Councils!P866</f>
        <v>0</v>
      </c>
      <c r="P863" s="45">
        <f>Councils!Q866</f>
        <v>0</v>
      </c>
      <c r="Q863" s="45">
        <f>Councils!R866</f>
        <v>0</v>
      </c>
      <c r="R863" s="45">
        <f>Councils!S866</f>
        <v>0</v>
      </c>
      <c r="S863" s="45">
        <f>Councils!T866</f>
        <v>0</v>
      </c>
      <c r="T863" s="45">
        <f>Councils!U866</f>
        <v>0</v>
      </c>
      <c r="U863" s="354">
        <f>Councils!V866</f>
        <v>0</v>
      </c>
      <c r="V863" s="378">
        <v>38</v>
      </c>
      <c r="W863" s="343">
        <f t="shared" si="14"/>
        <v>3</v>
      </c>
      <c r="X863" s="344" t="str">
        <f>IF(ISNA(VLOOKUP($A863,GA!$A$1:$D$867,3,0))," ",VLOOKUP($A863,GA!$A$1:$D$867,3,0))</f>
        <v>Dougherty</v>
      </c>
      <c r="Y863" s="344" t="str">
        <f>IF(ISNA(VLOOKUP($A863,Dormant_Councils!$A$1:$E$811,5,0)),"No",VLOOKUP($A863,Dormant_Councils!$A$1:$E$811,5,0))</f>
        <v>No</v>
      </c>
      <c r="Z863" s="346" t="str">
        <f>IF(ISNA(VLOOKUP($A863,SUSPENDED!$A$2:$F$837,6,0))," ",VLOOKUP($A863,SUSPENDED!$A$2:$F$837,6,0))</f>
        <v xml:space="preserve"> </v>
      </c>
    </row>
    <row r="864" spans="1:26" ht="29.1" customHeight="1" thickBot="1">
      <c r="A864" s="357">
        <v>18344</v>
      </c>
      <c r="B864" s="45" t="str">
        <f>Councils!C867</f>
        <v>157</v>
      </c>
      <c r="C864" s="45" t="s">
        <v>40</v>
      </c>
      <c r="D864" s="45" t="str">
        <f>IF(ISNA(VLOOKUP($V864,DD_Info!$A$1:$E$223,3,0)),0,VLOOKUP($V864,DD_Info!$A$1:$E$223,3,0))</f>
        <v>Austin</v>
      </c>
      <c r="E864" s="45">
        <f>Councils!E867</f>
        <v>0</v>
      </c>
      <c r="F864" s="45">
        <f>Councils!F867</f>
        <v>0</v>
      </c>
      <c r="G864" s="45">
        <f>Councils!G867</f>
        <v>2</v>
      </c>
      <c r="H864" s="45">
        <f>Councils!H867</f>
        <v>0</v>
      </c>
      <c r="I864" s="45">
        <f>Councils!I867</f>
        <v>2</v>
      </c>
      <c r="J864" s="45">
        <f>Councils!J867</f>
        <v>16</v>
      </c>
      <c r="K864" s="45">
        <f>Councils!K867</f>
        <v>0</v>
      </c>
      <c r="L864" s="45">
        <f>Councils!L867</f>
        <v>16</v>
      </c>
      <c r="M864" s="354">
        <f>Councils!M867</f>
        <v>0</v>
      </c>
      <c r="N864" s="45">
        <f>Councils!O867</f>
        <v>0</v>
      </c>
      <c r="O864" s="45">
        <f>Councils!P867</f>
        <v>0</v>
      </c>
      <c r="P864" s="45">
        <f>Councils!Q867</f>
        <v>0</v>
      </c>
      <c r="Q864" s="45">
        <f>Councils!R867</f>
        <v>0</v>
      </c>
      <c r="R864" s="45">
        <f>Councils!S867</f>
        <v>2</v>
      </c>
      <c r="S864" s="45">
        <f>Councils!T867</f>
        <v>0</v>
      </c>
      <c r="T864" s="45">
        <f>Councils!U867</f>
        <v>2</v>
      </c>
      <c r="U864" s="354">
        <f>Councils!V867</f>
        <v>0</v>
      </c>
      <c r="V864" s="378">
        <v>162</v>
      </c>
      <c r="W864" s="343">
        <f t="shared" si="14"/>
        <v>3</v>
      </c>
      <c r="X864" s="344" t="str">
        <f>IF(ISNA(VLOOKUP($A864,GA!$A$1:$D$867,3,0))," ",VLOOKUP($A864,GA!$A$1:$D$867,3,0))</f>
        <v>Rangel</v>
      </c>
      <c r="Y864" s="344" t="str">
        <f>IF(ISNA(VLOOKUP($A864,Dormant_Councils!$A$1:$E$811,5,0)),"No",VLOOKUP($A864,Dormant_Councils!$A$1:$E$811,5,0))</f>
        <v>No</v>
      </c>
      <c r="Z864" s="346" t="str">
        <f>IF(ISNA(VLOOKUP($A864,SUSPENDED!$A$2:$F$837,6,0))," ",VLOOKUP($A864,SUSPENDED!$A$2:$F$837,6,0))</f>
        <v xml:space="preserve"> </v>
      </c>
    </row>
    <row r="865" spans="1:24" ht="29.1" customHeight="1">
      <c r="A865" s="51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7"/>
      <c r="N865" s="44"/>
      <c r="O865" s="44"/>
      <c r="P865" s="44"/>
      <c r="Q865" s="44"/>
      <c r="R865" s="44"/>
      <c r="S865" s="44"/>
      <c r="T865" s="44"/>
      <c r="U865" s="367"/>
      <c r="V865" s="44"/>
      <c r="W865" s="368"/>
      <c r="X865" s="355"/>
    </row>
    <row r="866" spans="1:24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367"/>
      <c r="V866" s="44"/>
      <c r="W866" s="368"/>
      <c r="X866" s="355"/>
    </row>
    <row r="867" spans="1:24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7"/>
      <c r="N867" s="44"/>
      <c r="O867" s="44"/>
      <c r="P867" s="44"/>
      <c r="Q867" s="44"/>
      <c r="R867" s="44"/>
      <c r="S867" s="44"/>
      <c r="T867" s="44"/>
      <c r="U867" s="367"/>
      <c r="V867" s="44"/>
      <c r="W867" s="368"/>
      <c r="X867" s="355"/>
    </row>
    <row r="868" spans="1:24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7"/>
      <c r="N868" s="44"/>
      <c r="O868" s="44"/>
      <c r="P868" s="44"/>
      <c r="Q868" s="44"/>
      <c r="R868" s="44"/>
      <c r="S868" s="44"/>
      <c r="T868" s="44"/>
      <c r="U868" s="367"/>
      <c r="V868" s="44"/>
      <c r="W868" s="368"/>
      <c r="X868" s="355"/>
    </row>
    <row r="870" spans="1:24">
      <c r="E870">
        <f>SUM(E3:E869)</f>
        <v>89255</v>
      </c>
      <c r="F870">
        <f t="shared" ref="F870:L870" si="15">SUM(F3:F869)</f>
        <v>5830</v>
      </c>
      <c r="G870">
        <f t="shared" si="15"/>
        <v>388</v>
      </c>
      <c r="H870">
        <f t="shared" si="15"/>
        <v>0</v>
      </c>
      <c r="I870">
        <f t="shared" si="15"/>
        <v>388</v>
      </c>
      <c r="J870">
        <f t="shared" si="15"/>
        <v>2738</v>
      </c>
      <c r="K870">
        <f t="shared" si="15"/>
        <v>0</v>
      </c>
      <c r="L870">
        <f t="shared" si="15"/>
        <v>2738</v>
      </c>
      <c r="M870" s="88" t="s">
        <v>21</v>
      </c>
      <c r="N870">
        <f>SUM(N3:N869)</f>
        <v>0</v>
      </c>
      <c r="O870">
        <f t="shared" ref="O870:T870" si="16">SUM(O3:O869)</f>
        <v>65</v>
      </c>
      <c r="P870">
        <f t="shared" si="16"/>
        <v>54</v>
      </c>
      <c r="Q870">
        <f t="shared" si="16"/>
        <v>11</v>
      </c>
      <c r="R870">
        <f t="shared" si="16"/>
        <v>566</v>
      </c>
      <c r="S870">
        <f t="shared" si="16"/>
        <v>433</v>
      </c>
      <c r="T870">
        <f t="shared" si="16"/>
        <v>133</v>
      </c>
    </row>
    <row r="872" spans="1:24">
      <c r="M872" s="88">
        <f>COUNTIF(M5:M868,"&gt;=100")</f>
        <v>113</v>
      </c>
      <c r="U872" s="88">
        <f>COUNTIF(U5:U809,"&gt;=100")</f>
        <v>0</v>
      </c>
    </row>
    <row r="874" spans="1:24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9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184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1</v>
      </c>
      <c r="G6" s="62">
        <f>Districts!F154</f>
        <v>0</v>
      </c>
      <c r="H6" s="62">
        <f>Districts!G154</f>
        <v>1</v>
      </c>
      <c r="J6" s="62">
        <f>Districts!H154</f>
        <v>17</v>
      </c>
      <c r="K6" s="62">
        <f>Districts!I154</f>
        <v>0</v>
      </c>
      <c r="L6" s="62">
        <f>Districts!J154</f>
        <v>17</v>
      </c>
      <c r="M6" s="61">
        <f t="shared" ref="M6:M19" si="0">IFERROR(ROUND(+L6/E6,3),0)</f>
        <v>0.89500000000000002</v>
      </c>
      <c r="N6">
        <f ca="1">IF(ISNA(VLOOKUP($Z6,'DD Mbr'!$A$2:$N$211,14,0)),0,VLOOKUP($Z6,'DD Mbr'!$A$2:$N$211,14,0))</f>
        <v>46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3</v>
      </c>
      <c r="V6" s="62">
        <f>Districts!Q154</f>
        <v>0</v>
      </c>
      <c r="W6" s="62">
        <f>Districts!R154</f>
        <v>3</v>
      </c>
      <c r="X6" s="61">
        <f t="shared" ref="X6:X19" si="1">IFERROR(ROUND(+W6/P6,3),0)</f>
        <v>0</v>
      </c>
      <c r="Y6">
        <f>IF(ISNA(VLOOKUP($Z6,'DD Ins'!$A$2:$N$217,14,0)),0,VLOOKUP($Z6,'DD Ins'!$A$2:$N$217,14,0))</f>
        <v>23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193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10</v>
      </c>
      <c r="K8" s="62">
        <f>Districts!I156</f>
        <v>0</v>
      </c>
      <c r="L8" s="62">
        <f>Districts!J156</f>
        <v>10</v>
      </c>
      <c r="M8" s="61">
        <f t="shared" si="0"/>
        <v>0.66700000000000004</v>
      </c>
      <c r="N8">
        <f ca="1">IF(ISNA(VLOOKUP($Z8,'DD Mbr'!$A$2:$N$211,14,0)),0,VLOOKUP($Z8,'DD Mbr'!$A$2:$N$211,14,0))</f>
        <v>78</v>
      </c>
      <c r="P8" s="62">
        <f>Districts!L156</f>
        <v>0</v>
      </c>
      <c r="Q8" s="62">
        <f>Districts!M156</f>
        <v>1</v>
      </c>
      <c r="R8" s="62">
        <f>Districts!N156</f>
        <v>0</v>
      </c>
      <c r="S8" s="62">
        <f>Districts!O156</f>
        <v>1</v>
      </c>
      <c r="U8" s="62">
        <f>Districts!P156</f>
        <v>2</v>
      </c>
      <c r="V8" s="62">
        <f>Districts!Q156</f>
        <v>3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151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3</v>
      </c>
      <c r="K9" s="62">
        <f>Districts!I157</f>
        <v>0</v>
      </c>
      <c r="L9" s="62">
        <f>Districts!J157</f>
        <v>3</v>
      </c>
      <c r="M9" s="61">
        <f t="shared" si="0"/>
        <v>0.214</v>
      </c>
      <c r="N9">
        <f ca="1">IF(ISNA(VLOOKUP($Z9,'DD Mbr'!$A$2:$N$211,14,0)),0,VLOOKUP($Z9,'DD Mbr'!$A$2:$N$211,14,0))</f>
        <v>172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0</v>
      </c>
      <c r="G10" s="62">
        <f>Districts!F158</f>
        <v>0</v>
      </c>
      <c r="H10" s="62">
        <f>Districts!G158</f>
        <v>0</v>
      </c>
      <c r="J10" s="62">
        <f>Districts!H158</f>
        <v>7</v>
      </c>
      <c r="K10" s="62">
        <f>Districts!I158</f>
        <v>0</v>
      </c>
      <c r="L10" s="62">
        <f>Districts!J158</f>
        <v>7</v>
      </c>
      <c r="M10" s="61">
        <f t="shared" si="0"/>
        <v>0.38900000000000001</v>
      </c>
      <c r="N10">
        <f ca="1">IF(ISNA(VLOOKUP($Z10,'DD Mbr'!$A$2:$N$211,14,0)),0,VLOOKUP($Z10,'DD Mbr'!$A$2:$N$211,14,0))</f>
        <v>133</v>
      </c>
      <c r="P10" s="62">
        <f>Districts!L158</f>
        <v>0</v>
      </c>
      <c r="Q10" s="62">
        <f>Districts!M158</f>
        <v>0</v>
      </c>
      <c r="R10" s="62">
        <f>Districts!N158</f>
        <v>1</v>
      </c>
      <c r="S10" s="62">
        <f>Districts!O158</f>
        <v>-1</v>
      </c>
      <c r="U10" s="62">
        <f>Districts!P158</f>
        <v>0</v>
      </c>
      <c r="V10" s="62">
        <f>Districts!Q158</f>
        <v>5</v>
      </c>
      <c r="W10" s="62">
        <f>Districts!R158</f>
        <v>-5</v>
      </c>
      <c r="X10" s="61">
        <f t="shared" si="1"/>
        <v>0</v>
      </c>
      <c r="Y10">
        <f>IF(ISNA(VLOOKUP($Z10,'DD Ins'!$A$2:$N$217,14,0)),0,VLOOKUP($Z10,'DD Ins'!$A$2:$N$217,14,0))</f>
        <v>217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2</v>
      </c>
      <c r="G11" s="62">
        <f>Districts!F159</f>
        <v>0</v>
      </c>
      <c r="H11" s="62">
        <f>Districts!G159</f>
        <v>2</v>
      </c>
      <c r="J11" s="62">
        <f>Districts!H159</f>
        <v>8</v>
      </c>
      <c r="K11" s="62">
        <f>Districts!I159</f>
        <v>0</v>
      </c>
      <c r="L11" s="62">
        <f>Districts!J159</f>
        <v>8</v>
      </c>
      <c r="M11" s="61">
        <f t="shared" si="0"/>
        <v>0.38100000000000001</v>
      </c>
      <c r="N11">
        <f ca="1">IF(ISNA(VLOOKUP($Z11,'DD Mbr'!$A$2:$N$211,14,0)),0,VLOOKUP($Z11,'DD Mbr'!$A$2:$N$211,14,0))</f>
        <v>124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1</v>
      </c>
      <c r="G12" s="62">
        <f>Districts!F160</f>
        <v>0</v>
      </c>
      <c r="H12" s="62">
        <f>Districts!G160</f>
        <v>1</v>
      </c>
      <c r="J12" s="62">
        <f>Districts!H160</f>
        <v>7</v>
      </c>
      <c r="K12" s="62">
        <f>Districts!I160</f>
        <v>0</v>
      </c>
      <c r="L12" s="62">
        <f>Districts!J160</f>
        <v>7</v>
      </c>
      <c r="M12" s="61">
        <f t="shared" si="0"/>
        <v>0.28000000000000003</v>
      </c>
      <c r="N12">
        <f ca="1">IF(ISNA(VLOOKUP($Z12,'DD Mbr'!$A$2:$N$211,14,0)),0,VLOOKUP($Z12,'DD Mbr'!$A$2:$N$211,14,0))</f>
        <v>155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2</v>
      </c>
      <c r="V12" s="62">
        <f>Districts!Q160</f>
        <v>1</v>
      </c>
      <c r="W12" s="62">
        <f>Districts!R160</f>
        <v>1</v>
      </c>
      <c r="X12" s="61">
        <f t="shared" si="1"/>
        <v>0</v>
      </c>
      <c r="Y12">
        <f>IF(ISNA(VLOOKUP($Z12,'DD Ins'!$A$2:$N$217,14,0)),0,VLOOKUP($Z12,'DD Ins'!$A$2:$N$217,14,0))</f>
        <v>32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193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9</v>
      </c>
      <c r="K14" s="62">
        <f>Districts!I162</f>
        <v>0</v>
      </c>
      <c r="L14" s="62">
        <f>Districts!J162</f>
        <v>9</v>
      </c>
      <c r="M14" s="61">
        <f t="shared" si="0"/>
        <v>0.64300000000000002</v>
      </c>
      <c r="N14">
        <f ca="1">IF(ISNA(VLOOKUP($Z14,'DD Mbr'!$A$2:$N$211,14,0)),0,VLOOKUP($Z14,'DD Mbr'!$A$2:$N$211,14,0))</f>
        <v>95</v>
      </c>
      <c r="P14" s="62">
        <f>Districts!L162</f>
        <v>0</v>
      </c>
      <c r="Q14" s="62">
        <f>Districts!M162</f>
        <v>0</v>
      </c>
      <c r="R14" s="62">
        <f>Districts!N162</f>
        <v>1</v>
      </c>
      <c r="S14" s="62">
        <f>Districts!O162</f>
        <v>-1</v>
      </c>
      <c r="U14" s="62">
        <f>Districts!P162</f>
        <v>1</v>
      </c>
      <c r="V14" s="62">
        <f>Districts!Q162</f>
        <v>1</v>
      </c>
      <c r="W14" s="62">
        <f>Districts!R162</f>
        <v>0</v>
      </c>
      <c r="X14" s="61">
        <f t="shared" si="1"/>
        <v>0</v>
      </c>
      <c r="Y14">
        <f>IF(ISNA(VLOOKUP($Z14,'DD Ins'!$A$2:$N$217,14,0)),0,VLOOKUP($Z14,'DD Ins'!$A$2:$N$217,14,0))</f>
        <v>89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193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89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1</v>
      </c>
      <c r="G16" s="62">
        <f>Districts!F164</f>
        <v>0</v>
      </c>
      <c r="H16" s="62">
        <f>Districts!G164</f>
        <v>1</v>
      </c>
      <c r="J16" s="62">
        <f>Districts!H164</f>
        <v>18</v>
      </c>
      <c r="K16" s="62">
        <f>Districts!I164</f>
        <v>0</v>
      </c>
      <c r="L16" s="62">
        <f>Districts!J164</f>
        <v>18</v>
      </c>
      <c r="M16" s="61">
        <f t="shared" si="0"/>
        <v>1</v>
      </c>
      <c r="N16">
        <f ca="1">IF(ISNA(VLOOKUP($Z16,'DD Mbr'!$A$2:$N$211,14,0)),0,VLOOKUP($Z16,'DD Mbr'!$A$2:$N$211,14,0))</f>
        <v>37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1</v>
      </c>
      <c r="V16" s="62">
        <f>Districts!Q164</f>
        <v>1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89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193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89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5</v>
      </c>
      <c r="K18" s="62">
        <f>Districts!I166</f>
        <v>0</v>
      </c>
      <c r="L18" s="62">
        <f>Districts!J166</f>
        <v>5</v>
      </c>
      <c r="M18" s="61">
        <f t="shared" si="0"/>
        <v>0.35699999999999998</v>
      </c>
      <c r="N18">
        <f ca="1">IF(ISNA(VLOOKUP($Z18,'DD Mbr'!$A$2:$N$211,14,0)),0,VLOOKUP($Z18,'DD Mbr'!$A$2:$N$211,14,0))</f>
        <v>124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151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9</v>
      </c>
      <c r="K19" s="62">
        <f>Districts!I167</f>
        <v>0</v>
      </c>
      <c r="L19" s="62">
        <f>Districts!J167</f>
        <v>9</v>
      </c>
      <c r="M19" s="61">
        <f t="shared" si="0"/>
        <v>0.75</v>
      </c>
      <c r="N19">
        <f ca="1">IF(ISNA(VLOOKUP($Z19,'DD Mbr'!$A$2:$N$211,14,0)),0,VLOOKUP($Z19,'DD Mbr'!$A$2:$N$211,14,0))</f>
        <v>72</v>
      </c>
      <c r="P19" s="62">
        <f>Districts!L167</f>
        <v>0</v>
      </c>
      <c r="Q19" s="62">
        <f>Districts!M167</f>
        <v>1</v>
      </c>
      <c r="R19" s="62">
        <f>Districts!N167</f>
        <v>1</v>
      </c>
      <c r="S19" s="62">
        <f>Districts!O167</f>
        <v>0</v>
      </c>
      <c r="U19" s="62">
        <f>Districts!P167</f>
        <v>3</v>
      </c>
      <c r="V19" s="62">
        <f>Districts!Q167</f>
        <v>2</v>
      </c>
      <c r="W19" s="62">
        <f>Districts!R167</f>
        <v>1</v>
      </c>
      <c r="X19" s="61">
        <f t="shared" si="1"/>
        <v>0</v>
      </c>
      <c r="Y19">
        <f>IF(ISNA(VLOOKUP($Z19,'DD Ins'!$A$2:$N$217,14,0)),0,VLOOKUP($Z19,'DD Ins'!$A$2:$N$217,14,0))</f>
        <v>32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6</v>
      </c>
      <c r="G20" s="62">
        <f t="shared" si="4"/>
        <v>0</v>
      </c>
      <c r="H20" s="62">
        <f t="shared" si="4"/>
        <v>6</v>
      </c>
      <c r="I20" s="62">
        <f t="shared" si="4"/>
        <v>0</v>
      </c>
      <c r="J20" s="62">
        <f t="shared" si="4"/>
        <v>94</v>
      </c>
      <c r="K20" s="62">
        <f t="shared" si="4"/>
        <v>0</v>
      </c>
      <c r="L20" s="62">
        <f t="shared" si="4"/>
        <v>94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3</v>
      </c>
      <c r="S20" s="62">
        <f t="shared" si="5"/>
        <v>-1</v>
      </c>
      <c r="T20" s="62">
        <f t="shared" si="5"/>
        <v>0</v>
      </c>
      <c r="U20" s="62">
        <f t="shared" si="5"/>
        <v>13</v>
      </c>
      <c r="V20" s="62">
        <f t="shared" si="5"/>
        <v>15</v>
      </c>
      <c r="W20" s="62">
        <f t="shared" si="5"/>
        <v>-2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21</v>
      </c>
      <c r="K5" s="62">
        <f>Districts!I196</f>
        <v>0</v>
      </c>
      <c r="L5" s="62">
        <f>Districts!J196</f>
        <v>21</v>
      </c>
      <c r="M5" s="61">
        <f t="shared" ref="M5:M14" si="0">IFERROR(ROUND(+L5/E5,3),0)</f>
        <v>1.167</v>
      </c>
      <c r="N5">
        <f ca="1">IF(ISNA(VLOOKUP($Z5,'DD Mbr'!$A$2:$N$211,14,0)),0,VLOOKUP($Z5,'DD Mbr'!$A$2:$N$211,14,0))</f>
        <v>25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1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32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10</v>
      </c>
      <c r="G6" s="62">
        <f>Districts!F197</f>
        <v>0</v>
      </c>
      <c r="H6" s="62">
        <f>Districts!G197</f>
        <v>10</v>
      </c>
      <c r="J6" s="62">
        <f>Districts!H197</f>
        <v>16</v>
      </c>
      <c r="K6" s="62">
        <f>Districts!I197</f>
        <v>0</v>
      </c>
      <c r="L6" s="62">
        <f>Districts!J197</f>
        <v>16</v>
      </c>
      <c r="M6" s="61">
        <f t="shared" si="0"/>
        <v>0.88900000000000001</v>
      </c>
      <c r="N6">
        <f ca="1">IF(ISNA(VLOOKUP($Z6,'DD Mbr'!$A$2:$N$211,14,0)),0,VLOOKUP($Z6,'DD Mbr'!$A$2:$N$211,14,0))</f>
        <v>49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1</v>
      </c>
      <c r="U6" s="62">
        <f>Districts!Q197</f>
        <v>1</v>
      </c>
      <c r="V6" s="62">
        <f>Districts!R197</f>
        <v>3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89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11</v>
      </c>
      <c r="K7" s="62">
        <f>Districts!I198</f>
        <v>0</v>
      </c>
      <c r="L7" s="62">
        <f>Districts!J198</f>
        <v>11</v>
      </c>
      <c r="M7" s="61">
        <f t="shared" si="0"/>
        <v>0.52400000000000002</v>
      </c>
      <c r="N7">
        <f ca="1">IF(ISNA(VLOOKUP($Z7,'DD Mbr'!$A$2:$N$211,14,0)),0,VLOOKUP($Z7,'DD Mbr'!$A$2:$N$211,14,0))</f>
        <v>108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2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151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7</v>
      </c>
      <c r="K8" s="62">
        <f>Districts!I199</f>
        <v>0</v>
      </c>
      <c r="L8" s="62">
        <f>Districts!J199</f>
        <v>7</v>
      </c>
      <c r="M8" s="61">
        <f t="shared" si="0"/>
        <v>0.46700000000000003</v>
      </c>
      <c r="N8">
        <f ca="1">IF(ISNA(VLOOKUP($Z8,'DD Mbr'!$A$2:$N$211,14,0)),0,VLOOKUP($Z8,'DD Mbr'!$A$2:$N$211,14,0))</f>
        <v>116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89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2</v>
      </c>
      <c r="K9" s="62">
        <f>Districts!I200</f>
        <v>0</v>
      </c>
      <c r="L9" s="62">
        <f>Districts!J200</f>
        <v>2</v>
      </c>
      <c r="M9" s="61">
        <f t="shared" si="0"/>
        <v>0.182</v>
      </c>
      <c r="N9">
        <f ca="1">IF(ISNA(VLOOKUP($Z9,'DD Mbr'!$A$2:$N$211,14,0)),0,VLOOKUP($Z9,'DD Mbr'!$A$2:$N$211,14,0))</f>
        <v>178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1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1</v>
      </c>
      <c r="K10" s="62">
        <f>Districts!I201</f>
        <v>0</v>
      </c>
      <c r="L10" s="62">
        <f>Districts!J201</f>
        <v>1</v>
      </c>
      <c r="M10" s="61">
        <f t="shared" si="0"/>
        <v>5.6000000000000001E-2</v>
      </c>
      <c r="N10">
        <f ca="1">IF(ISNA(VLOOKUP($Z10,'DD Mbr'!$A$2:$N$211,14,0)),0,VLOOKUP($Z10,'DD Mbr'!$A$2:$N$211,14,0))</f>
        <v>189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2</v>
      </c>
      <c r="U10" s="62">
        <f>Districts!Q201</f>
        <v>2</v>
      </c>
      <c r="V10" s="62">
        <f>Districts!R201</f>
        <v>-2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151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9</v>
      </c>
      <c r="K11" s="62">
        <f>Districts!I202</f>
        <v>0</v>
      </c>
      <c r="L11" s="62">
        <f>Districts!J202</f>
        <v>9</v>
      </c>
      <c r="M11" s="61">
        <f t="shared" si="0"/>
        <v>1.286</v>
      </c>
      <c r="N11">
        <f ca="1">IF(ISNA(VLOOKUP($Z11,'DD Mbr'!$A$2:$N$211,14,0)),0,VLOOKUP($Z11,'DD Mbr'!$A$2:$N$211,14,0))</f>
        <v>23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4</v>
      </c>
      <c r="U11" s="62">
        <f>Districts!Q202</f>
        <v>0</v>
      </c>
      <c r="V11" s="62">
        <f>Districts!R202</f>
        <v>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4</v>
      </c>
      <c r="G12" s="62">
        <f>Districts!F203</f>
        <v>0</v>
      </c>
      <c r="H12" s="62">
        <f>Districts!G203</f>
        <v>4</v>
      </c>
      <c r="J12" s="62">
        <f>Districts!H203</f>
        <v>21</v>
      </c>
      <c r="K12" s="62">
        <f>Districts!I203</f>
        <v>0</v>
      </c>
      <c r="L12" s="62">
        <f>Districts!J203</f>
        <v>21</v>
      </c>
      <c r="M12" s="61">
        <f t="shared" si="0"/>
        <v>1.2350000000000001</v>
      </c>
      <c r="N12">
        <f ca="1">IF(ISNA(VLOOKUP($Z12,'DD Mbr'!$A$2:$N$211,14,0)),0,VLOOKUP($Z12,'DD Mbr'!$A$2:$N$211,14,0))</f>
        <v>19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1</v>
      </c>
      <c r="U12" s="62">
        <f>Districts!Q203</f>
        <v>1</v>
      </c>
      <c r="V12" s="62">
        <f>Districts!R203</f>
        <v>6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15</v>
      </c>
      <c r="K13" s="62">
        <f>Districts!I204</f>
        <v>0</v>
      </c>
      <c r="L13" s="62">
        <f>Districts!J204</f>
        <v>15</v>
      </c>
      <c r="M13" s="61">
        <f t="shared" si="0"/>
        <v>0.75</v>
      </c>
      <c r="N13">
        <f ca="1">IF(ISNA(VLOOKUP($Z13,'DD Mbr'!$A$2:$N$211,14,0)),0,VLOOKUP($Z13,'DD Mbr'!$A$2:$N$211,14,0))</f>
        <v>61</v>
      </c>
      <c r="P13" s="62">
        <f>Districts!L204</f>
        <v>0</v>
      </c>
      <c r="Q13" s="62">
        <f>Districts!M204</f>
        <v>0</v>
      </c>
      <c r="R13" s="62">
        <f>Districts!N204</f>
        <v>1</v>
      </c>
      <c r="S13" s="62">
        <f>Districts!O204</f>
        <v>-1</v>
      </c>
      <c r="T13" s="62">
        <f>Districts!P199</f>
        <v>0</v>
      </c>
      <c r="U13" s="62">
        <f>Districts!Q204</f>
        <v>2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124</v>
      </c>
      <c r="P14" s="62">
        <f>Districts!L205</f>
        <v>0</v>
      </c>
      <c r="Q14" s="62">
        <f>Districts!M205</f>
        <v>1</v>
      </c>
      <c r="R14" s="62">
        <f>Districts!N205</f>
        <v>0</v>
      </c>
      <c r="S14" s="62">
        <f>Districts!O205</f>
        <v>1</v>
      </c>
      <c r="T14" s="62">
        <f>Districts!P200</f>
        <v>1</v>
      </c>
      <c r="U14" s="62">
        <f>Districts!Q205</f>
        <v>1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32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14</v>
      </c>
      <c r="G15" s="62">
        <f t="shared" si="3"/>
        <v>0</v>
      </c>
      <c r="H15" s="62">
        <f t="shared" si="3"/>
        <v>14</v>
      </c>
      <c r="I15" s="62">
        <f t="shared" si="3"/>
        <v>0</v>
      </c>
      <c r="J15" s="62">
        <f t="shared" si="3"/>
        <v>106</v>
      </c>
      <c r="K15" s="62">
        <f t="shared" si="3"/>
        <v>0</v>
      </c>
      <c r="L15" s="62">
        <f t="shared" si="3"/>
        <v>106</v>
      </c>
      <c r="P15" s="62">
        <f>SUM(P5:P14)</f>
        <v>0</v>
      </c>
      <c r="Q15" s="62">
        <f t="shared" ref="Q15:W15" si="4">SUM(Q5:Q14)</f>
        <v>1</v>
      </c>
      <c r="R15" s="62">
        <f t="shared" si="4"/>
        <v>1</v>
      </c>
      <c r="S15" s="62">
        <f t="shared" si="4"/>
        <v>0</v>
      </c>
      <c r="T15" s="62">
        <f t="shared" si="4"/>
        <v>11</v>
      </c>
      <c r="U15" s="62">
        <f t="shared" si="4"/>
        <v>11</v>
      </c>
      <c r="V15" s="62">
        <f t="shared" si="4"/>
        <v>9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89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1</v>
      </c>
      <c r="G6" s="62">
        <f>Districts!F215</f>
        <v>0</v>
      </c>
      <c r="H6" s="62">
        <f>Districts!G215</f>
        <v>1</v>
      </c>
      <c r="J6" s="62">
        <f>Districts!H215</f>
        <v>6</v>
      </c>
      <c r="K6" s="62">
        <f>Districts!I215</f>
        <v>0</v>
      </c>
      <c r="L6" s="62">
        <f>Districts!J215</f>
        <v>6</v>
      </c>
      <c r="M6" s="61">
        <f t="shared" si="0"/>
        <v>0.42899999999999999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</v>
      </c>
      <c r="U6" s="62">
        <f>Districts!Q215</f>
        <v>3</v>
      </c>
      <c r="V6" s="62">
        <f>Districts!R215</f>
        <v>-1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151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7</v>
      </c>
      <c r="K7" s="62">
        <f>Districts!I216</f>
        <v>0</v>
      </c>
      <c r="L7" s="62">
        <f>Districts!J216</f>
        <v>7</v>
      </c>
      <c r="M7" s="61">
        <f t="shared" si="0"/>
        <v>0.36799999999999999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2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32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1</v>
      </c>
      <c r="G8" s="62">
        <f>Districts!F217</f>
        <v>0</v>
      </c>
      <c r="H8" s="62">
        <f>Districts!G217</f>
        <v>1</v>
      </c>
      <c r="J8" s="62">
        <f>Districts!H217</f>
        <v>5</v>
      </c>
      <c r="K8" s="62">
        <f>Districts!I217</f>
        <v>0</v>
      </c>
      <c r="L8" s="62">
        <f>Districts!J217</f>
        <v>5</v>
      </c>
      <c r="M8" s="61">
        <f t="shared" si="0"/>
        <v>0.27800000000000002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4</v>
      </c>
      <c r="V8" s="62">
        <f>Districts!R217</f>
        <v>-1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1</v>
      </c>
      <c r="G9" s="62">
        <f>Districts!F218</f>
        <v>0</v>
      </c>
      <c r="H9" s="62">
        <f>Districts!G218</f>
        <v>1</v>
      </c>
      <c r="J9" s="62">
        <f>Districts!H218</f>
        <v>4</v>
      </c>
      <c r="K9" s="62">
        <f>Districts!I218</f>
        <v>0</v>
      </c>
      <c r="L9" s="62">
        <f>Districts!J218</f>
        <v>4</v>
      </c>
      <c r="M9" s="61">
        <f t="shared" si="0"/>
        <v>0.28599999999999998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7</v>
      </c>
      <c r="G10" s="62">
        <f>Districts!F219</f>
        <v>0</v>
      </c>
      <c r="H10" s="62">
        <f>Districts!G219</f>
        <v>7</v>
      </c>
      <c r="J10" s="62">
        <f>Districts!H219</f>
        <v>8</v>
      </c>
      <c r="K10" s="62">
        <f>Districts!I219</f>
        <v>0</v>
      </c>
      <c r="L10" s="62">
        <f>Districts!J219</f>
        <v>8</v>
      </c>
      <c r="M10" s="61">
        <f t="shared" si="0"/>
        <v>0.32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2</v>
      </c>
      <c r="U10" s="62">
        <f>Districts!Q219</f>
        <v>3</v>
      </c>
      <c r="V10" s="62">
        <f>Districts!R219</f>
        <v>-3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4</v>
      </c>
      <c r="U11" s="62">
        <f>Districts!Q220</f>
        <v>0</v>
      </c>
      <c r="V11" s="62">
        <f>Districts!R220</f>
        <v>2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10</v>
      </c>
      <c r="G12" s="62">
        <f t="shared" si="5"/>
        <v>0</v>
      </c>
      <c r="H12" s="62">
        <f t="shared" si="5"/>
        <v>10</v>
      </c>
      <c r="I12" s="62">
        <f t="shared" si="5"/>
        <v>0</v>
      </c>
      <c r="J12" s="62">
        <f t="shared" si="5"/>
        <v>32</v>
      </c>
      <c r="K12" s="62">
        <f t="shared" si="5"/>
        <v>0</v>
      </c>
      <c r="L12" s="62">
        <f t="shared" si="5"/>
        <v>32</v>
      </c>
      <c r="P12" s="62">
        <f>SUM(P5:P11)</f>
        <v>0</v>
      </c>
      <c r="Q12" s="62">
        <f t="shared" ref="Q12:W12" si="6">SUM(Q5:Q11)</f>
        <v>0</v>
      </c>
      <c r="R12" s="62">
        <f t="shared" si="6"/>
        <v>1</v>
      </c>
      <c r="S12" s="62">
        <f t="shared" si="6"/>
        <v>-1</v>
      </c>
      <c r="T12" s="62">
        <f t="shared" si="6"/>
        <v>9</v>
      </c>
      <c r="U12" s="62">
        <f t="shared" si="6"/>
        <v>12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3</v>
      </c>
      <c r="K5" s="62">
        <f>Districts!I123</f>
        <v>0</v>
      </c>
      <c r="L5" s="62">
        <f>Districts!J123</f>
        <v>3</v>
      </c>
      <c r="M5" s="61">
        <f>IFERROR(L5/E5,0)</f>
        <v>0.2</v>
      </c>
      <c r="N5">
        <f ca="1">IF(ISNA(VLOOKUP($Z5,'DD Mbr'!$A$2:$N$211,14,0)),0,VLOOKUP($Z5,'DD Mbr'!$A$2:$N$211,14,0))</f>
        <v>174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151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0</v>
      </c>
      <c r="G6" s="62">
        <f>Districts!F124</f>
        <v>0</v>
      </c>
      <c r="H6" s="62">
        <f>Districts!G124</f>
        <v>0</v>
      </c>
      <c r="J6" s="62">
        <f>Districts!H124</f>
        <v>8</v>
      </c>
      <c r="K6" s="62">
        <f>Districts!I124</f>
        <v>0</v>
      </c>
      <c r="L6" s="62">
        <f>Districts!J124</f>
        <v>8</v>
      </c>
      <c r="M6" s="61">
        <f t="shared" ref="M6:M12" si="0">IFERROR(L6/E6,0)</f>
        <v>0.5714285714285714</v>
      </c>
      <c r="N6">
        <f ca="1">IF(ISNA(VLOOKUP($Z6,'DD Mbr'!$A$2:$N$211,14,0)),0,VLOOKUP($Z6,'DD Mbr'!$A$2:$N$211,14,0))</f>
        <v>95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89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1</v>
      </c>
      <c r="G7" s="62">
        <f>Districts!F125</f>
        <v>0</v>
      </c>
      <c r="H7" s="62">
        <f>Districts!G125</f>
        <v>1</v>
      </c>
      <c r="J7" s="62">
        <f>Districts!H125</f>
        <v>6</v>
      </c>
      <c r="K7" s="62">
        <f>Districts!I125</f>
        <v>0</v>
      </c>
      <c r="L7" s="62">
        <f>Districts!J125</f>
        <v>6</v>
      </c>
      <c r="M7" s="61">
        <f t="shared" si="0"/>
        <v>0.27272727272727271</v>
      </c>
      <c r="N7">
        <f ca="1">IF(ISNA(VLOOKUP($Z7,'DD Mbr'!$A$2:$N$211,14,0)),0,VLOOKUP($Z7,'DD Mbr'!$A$2:$N$211,14,0))</f>
        <v>164</v>
      </c>
      <c r="P7" s="62">
        <f>Districts!L125</f>
        <v>0</v>
      </c>
      <c r="Q7" s="62">
        <f>Districts!M125</f>
        <v>0</v>
      </c>
      <c r="R7" s="62">
        <f>Districts!N125</f>
        <v>1</v>
      </c>
      <c r="S7" s="62">
        <f>Districts!O125</f>
        <v>-1</v>
      </c>
      <c r="U7" s="62">
        <f>Districts!P125</f>
        <v>1</v>
      </c>
      <c r="V7" s="62">
        <f>Districts!Q125</f>
        <v>2</v>
      </c>
      <c r="W7" s="62">
        <f>Districts!R125</f>
        <v>-1</v>
      </c>
      <c r="X7" s="61">
        <f t="shared" si="1"/>
        <v>0</v>
      </c>
      <c r="Y7">
        <f>IF(ISNA(VLOOKUP($Z7,'DD Ins'!$A$2:$N$217,14,0)),0,VLOOKUP($Z7,'DD Ins'!$A$2:$N$217,14,0))</f>
        <v>151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7</v>
      </c>
      <c r="K8" s="62">
        <f>Districts!I126</f>
        <v>0</v>
      </c>
      <c r="L8" s="62">
        <f>Districts!J126</f>
        <v>7</v>
      </c>
      <c r="M8" s="61">
        <f t="shared" si="0"/>
        <v>0.4375</v>
      </c>
      <c r="N8">
        <f ca="1">IF(ISNA(VLOOKUP($Z8,'DD Mbr'!$A$2:$N$211,14,0)),0,VLOOKUP($Z8,'DD Mbr'!$A$2:$N$211,14,0))</f>
        <v>120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4</v>
      </c>
      <c r="V8" s="62">
        <f>Districts!Q126</f>
        <v>3</v>
      </c>
      <c r="W8" s="62">
        <f>Districts!R126</f>
        <v>1</v>
      </c>
      <c r="X8" s="61">
        <f t="shared" si="1"/>
        <v>0</v>
      </c>
      <c r="Y8">
        <f>IF(ISNA(VLOOKUP($Z8,'DD Ins'!$A$2:$N$217,14,0)),0,VLOOKUP($Z8,'DD Ins'!$A$2:$N$217,14,0))</f>
        <v>32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2</v>
      </c>
      <c r="G9" s="62">
        <f>Districts!F127</f>
        <v>0</v>
      </c>
      <c r="H9" s="62">
        <f>Districts!G127</f>
        <v>2</v>
      </c>
      <c r="J9" s="62">
        <f>Districts!H127</f>
        <v>5</v>
      </c>
      <c r="K9" s="62">
        <f>Districts!I127</f>
        <v>0</v>
      </c>
      <c r="L9" s="62">
        <f>Districts!J127</f>
        <v>5</v>
      </c>
      <c r="M9" s="61">
        <f t="shared" si="0"/>
        <v>0.33333333333333331</v>
      </c>
      <c r="N9">
        <f ca="1">IF(ISNA(VLOOKUP($Z9,'DD Mbr'!$A$2:$N$211,14,0)),0,VLOOKUP($Z9,'DD Mbr'!$A$2:$N$211,14,0))</f>
        <v>141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3</v>
      </c>
      <c r="V9" s="62">
        <f>Districts!Q127</f>
        <v>0</v>
      </c>
      <c r="W9" s="62">
        <f>Districts!R127</f>
        <v>3</v>
      </c>
      <c r="X9" s="61">
        <f t="shared" si="1"/>
        <v>0</v>
      </c>
      <c r="Y9">
        <f>IF(ISNA(VLOOKUP($Z9,'DD Ins'!$A$2:$N$217,14,0)),0,VLOOKUP($Z9,'DD Ins'!$A$2:$N$217,14,0))</f>
        <v>23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4</v>
      </c>
      <c r="K10" s="62">
        <f>Districts!I128</f>
        <v>0</v>
      </c>
      <c r="L10" s="62">
        <f>Districts!J128</f>
        <v>4</v>
      </c>
      <c r="M10" s="61">
        <f t="shared" si="0"/>
        <v>0.36363636363636365</v>
      </c>
      <c r="N10">
        <f ca="1">IF(ISNA(VLOOKUP($Z10,'DD Mbr'!$A$2:$N$211,14,0)),0,VLOOKUP($Z10,'DD Mbr'!$A$2:$N$211,14,0))</f>
        <v>137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1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89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6</v>
      </c>
      <c r="G11" s="62">
        <f>Districts!F129</f>
        <v>0</v>
      </c>
      <c r="H11" s="62">
        <f>Districts!G129</f>
        <v>6</v>
      </c>
      <c r="J11" s="62">
        <f>Districts!H129</f>
        <v>7</v>
      </c>
      <c r="K11" s="62">
        <f>Districts!I129</f>
        <v>0</v>
      </c>
      <c r="L11" s="62">
        <f>Districts!J129</f>
        <v>7</v>
      </c>
      <c r="M11" s="61">
        <f t="shared" si="0"/>
        <v>0.3888888888888889</v>
      </c>
      <c r="N11">
        <f ca="1">IF(ISNA(VLOOKUP($Z11,'DD Mbr'!$A$2:$N$211,14,0)),0,VLOOKUP($Z11,'DD Mbr'!$A$2:$N$211,14,0))</f>
        <v>133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2</v>
      </c>
      <c r="G12" s="62">
        <f>Districts!F130</f>
        <v>0</v>
      </c>
      <c r="H12" s="62">
        <f>Districts!G130</f>
        <v>2</v>
      </c>
      <c r="J12" s="62">
        <f>Districts!H130</f>
        <v>3</v>
      </c>
      <c r="K12" s="62">
        <f>Districts!I130</f>
        <v>0</v>
      </c>
      <c r="L12" s="62">
        <f>Districts!J130</f>
        <v>3</v>
      </c>
      <c r="M12" s="61">
        <f t="shared" si="0"/>
        <v>0.27272727272727271</v>
      </c>
      <c r="N12">
        <f ca="1">IF(ISNA(VLOOKUP($Z12,'DD Mbr'!$A$2:$N$211,14,0)),0,VLOOKUP($Z12,'DD Mbr'!$A$2:$N$211,14,0))</f>
        <v>164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89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0</v>
      </c>
      <c r="G13" s="62">
        <f>Districts!F131</f>
        <v>0</v>
      </c>
      <c r="H13" s="62">
        <f>Districts!G131</f>
        <v>0</v>
      </c>
      <c r="J13" s="62">
        <f>Districts!H131</f>
        <v>14</v>
      </c>
      <c r="K13" s="62">
        <f>Districts!I131</f>
        <v>0</v>
      </c>
      <c r="L13" s="62">
        <f>Districts!J131</f>
        <v>14</v>
      </c>
      <c r="M13" s="61">
        <f t="shared" ref="M13" si="3">IFERROR(L13/E13,0)</f>
        <v>0.56000000000000005</v>
      </c>
      <c r="N13">
        <f ca="1">IF(ISNA(VLOOKUP($Z13,'DD Mbr'!$A$2:$N$211,14,0)),0,VLOOKUP($Z13,'DD Mbr'!$A$2:$N$211,14,0))</f>
        <v>193</v>
      </c>
      <c r="P13" s="62">
        <f>Districts!L131</f>
        <v>0</v>
      </c>
      <c r="Q13" s="62">
        <f>Districts!M131</f>
        <v>0</v>
      </c>
      <c r="R13" s="62">
        <f>Districts!N131</f>
        <v>1</v>
      </c>
      <c r="S13" s="62">
        <f>Districts!O131</f>
        <v>-1</v>
      </c>
      <c r="U13" s="62">
        <f>Districts!P131</f>
        <v>3</v>
      </c>
      <c r="V13" s="62">
        <f>Districts!Q131</f>
        <v>6</v>
      </c>
      <c r="W13" s="62">
        <f>Districts!R131</f>
        <v>-3</v>
      </c>
      <c r="X13" s="61">
        <f t="shared" ref="X13" si="4">IFERROR(W13/P13,0)</f>
        <v>0</v>
      </c>
      <c r="Y13">
        <f>IF(ISNA(VLOOKUP($Z13,'DD Ins'!$A$2:$N$217,14,0)),0,VLOOKUP($Z13,'DD Ins'!$A$2:$N$217,14,0))</f>
        <v>89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12</v>
      </c>
      <c r="G14" s="62">
        <f t="shared" si="6"/>
        <v>0</v>
      </c>
      <c r="H14" s="62">
        <f t="shared" si="6"/>
        <v>12</v>
      </c>
      <c r="I14" s="62">
        <f t="shared" si="6"/>
        <v>0</v>
      </c>
      <c r="J14" s="62">
        <f t="shared" si="6"/>
        <v>43</v>
      </c>
      <c r="K14" s="62">
        <f t="shared" si="6"/>
        <v>0</v>
      </c>
      <c r="L14" s="62">
        <f t="shared" si="6"/>
        <v>43</v>
      </c>
      <c r="P14" s="62">
        <f>SUM(P5:P12)</f>
        <v>0</v>
      </c>
      <c r="Q14" s="62">
        <f t="shared" ref="Q14:W14" si="7">SUM(Q5:Q12)</f>
        <v>0</v>
      </c>
      <c r="R14" s="62">
        <f t="shared" si="7"/>
        <v>1</v>
      </c>
      <c r="S14" s="62">
        <f t="shared" si="7"/>
        <v>-1</v>
      </c>
      <c r="T14" s="62">
        <f t="shared" si="7"/>
        <v>0</v>
      </c>
      <c r="U14" s="62">
        <f t="shared" si="7"/>
        <v>11</v>
      </c>
      <c r="V14" s="62">
        <f t="shared" si="7"/>
        <v>8</v>
      </c>
      <c r="W14" s="62">
        <f t="shared" si="7"/>
        <v>3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5</v>
      </c>
      <c r="K5" s="62">
        <f>Districts!I168</f>
        <v>0</v>
      </c>
      <c r="L5" s="62">
        <f>Districts!J168</f>
        <v>5</v>
      </c>
      <c r="M5" s="61">
        <f>IFERROR(ROUND(+L5/E5,3),0)</f>
        <v>0.25</v>
      </c>
      <c r="N5">
        <f ca="1">IF(ISNA(VLOOKUP($Z5,'DD Mbr'!$A$2:$N$211,14,0)),0,VLOOKUP($Z5,'DD Mbr'!$A$2:$N$211,14,0))</f>
        <v>155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2</v>
      </c>
      <c r="V5" s="62">
        <f>Districts!Q168</f>
        <v>3</v>
      </c>
      <c r="W5" s="62">
        <f>Districts!R168</f>
        <v>-1</v>
      </c>
      <c r="X5" s="61">
        <f>IFERROR(ROUND(+W5/P5,3),0)</f>
        <v>0</v>
      </c>
      <c r="Y5">
        <f>IF(ISNA(VLOOKUP($Z5,'DD Ins'!$A$2:$N$217,14,0)),0,VLOOKUP($Z5,'DD Ins'!$A$2:$N$217,14,0))</f>
        <v>151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4</v>
      </c>
      <c r="K6" s="62">
        <f>Districts!I169</f>
        <v>0</v>
      </c>
      <c r="L6" s="62">
        <f>Districts!J169</f>
        <v>4</v>
      </c>
      <c r="M6" s="61">
        <f t="shared" ref="M6:M12" si="0">IFERROR(ROUND(+L6/E6,3),0)</f>
        <v>0.28599999999999998</v>
      </c>
      <c r="N6">
        <f ca="1">IF(ISNA(VLOOKUP($Z6,'DD Mbr'!$A$2:$N$211,14,0)),0,VLOOKUP($Z6,'DD Mbr'!$A$2:$N$211,14,0))</f>
        <v>148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32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4</v>
      </c>
      <c r="G7" s="62">
        <f>Districts!F170</f>
        <v>0</v>
      </c>
      <c r="H7" s="62">
        <f>Districts!G170</f>
        <v>4</v>
      </c>
      <c r="J7" s="62">
        <f>Districts!H170</f>
        <v>18</v>
      </c>
      <c r="K7" s="62">
        <f>Districts!I170</f>
        <v>0</v>
      </c>
      <c r="L7" s="62">
        <f>Districts!J170</f>
        <v>18</v>
      </c>
      <c r="M7" s="61">
        <f t="shared" si="0"/>
        <v>0.6</v>
      </c>
      <c r="N7">
        <f ca="1">IF(ISNA(VLOOKUP($Z7,'DD Mbr'!$A$2:$N$211,14,0)),0,VLOOKUP($Z7,'DD Mbr'!$A$2:$N$211,14,0))</f>
        <v>92</v>
      </c>
      <c r="P7" s="62">
        <f>Districts!L170</f>
        <v>0</v>
      </c>
      <c r="Q7" s="62">
        <f>Districts!M170</f>
        <v>1</v>
      </c>
      <c r="R7" s="62">
        <f>Districts!N170</f>
        <v>0</v>
      </c>
      <c r="S7" s="62">
        <f>Districts!O170</f>
        <v>1</v>
      </c>
      <c r="U7" s="62">
        <f>Districts!P170</f>
        <v>3</v>
      </c>
      <c r="V7" s="62">
        <f>Districts!Q170</f>
        <v>4</v>
      </c>
      <c r="W7" s="62">
        <f>Districts!R170</f>
        <v>-1</v>
      </c>
      <c r="X7" s="61">
        <f t="shared" si="1"/>
        <v>0</v>
      </c>
      <c r="Y7">
        <f>IF(ISNA(VLOOKUP($Z7,'DD Ins'!$A$2:$N$217,14,0)),0,VLOOKUP($Z7,'DD Ins'!$A$2:$N$217,14,0))</f>
        <v>151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192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89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7</v>
      </c>
      <c r="K9" s="62">
        <f>Districts!I172</f>
        <v>0</v>
      </c>
      <c r="L9" s="62">
        <f>Districts!J172</f>
        <v>7</v>
      </c>
      <c r="M9" s="61">
        <f t="shared" si="0"/>
        <v>0.219</v>
      </c>
      <c r="N9">
        <f ca="1">IF(ISNA(VLOOKUP($Z9,'DD Mbr'!$A$2:$N$211,14,0)),0,VLOOKUP($Z9,'DD Mbr'!$A$2:$N$211,14,0))</f>
        <v>170</v>
      </c>
      <c r="P9" s="62">
        <f>Districts!L172</f>
        <v>0</v>
      </c>
      <c r="Q9" s="62">
        <f>Districts!M172</f>
        <v>0</v>
      </c>
      <c r="R9" s="62">
        <f>Districts!N172</f>
        <v>1</v>
      </c>
      <c r="S9" s="62">
        <f>Districts!O172</f>
        <v>-1</v>
      </c>
      <c r="U9" s="62">
        <f>Districts!P172</f>
        <v>6</v>
      </c>
      <c r="V9" s="62">
        <f>Districts!Q172</f>
        <v>4</v>
      </c>
      <c r="W9" s="62">
        <f>Districts!R172</f>
        <v>2</v>
      </c>
      <c r="X9" s="61">
        <f t="shared" si="1"/>
        <v>0</v>
      </c>
      <c r="Y9">
        <f>IF(ISNA(VLOOKUP($Z9,'DD Ins'!$A$2:$N$217,14,0)),0,VLOOKUP($Z9,'DD Ins'!$A$2:$N$217,14,0))</f>
        <v>32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7</v>
      </c>
      <c r="K10" s="62">
        <f>Districts!I173</f>
        <v>0</v>
      </c>
      <c r="L10" s="62">
        <f>Districts!J173</f>
        <v>7</v>
      </c>
      <c r="M10" s="61">
        <f t="shared" si="0"/>
        <v>0.219</v>
      </c>
      <c r="N10">
        <f ca="1">IF(ISNA(VLOOKUP($Z10,'DD Mbr'!$A$2:$N$211,14,0)),0,VLOOKUP($Z10,'DD Mbr'!$A$2:$N$211,14,0))</f>
        <v>170</v>
      </c>
      <c r="P10" s="62">
        <f>Districts!L173</f>
        <v>0</v>
      </c>
      <c r="Q10" s="62">
        <f>Districts!M173</f>
        <v>0</v>
      </c>
      <c r="R10" s="62">
        <f>Districts!N173</f>
        <v>0</v>
      </c>
      <c r="S10" s="62">
        <f>Districts!O173</f>
        <v>0</v>
      </c>
      <c r="U10" s="62">
        <f>Districts!P173</f>
        <v>1</v>
      </c>
      <c r="V10" s="62">
        <f>Districts!Q173</f>
        <v>5</v>
      </c>
      <c r="W10" s="62">
        <f>Districts!R173</f>
        <v>-4</v>
      </c>
      <c r="X10" s="61">
        <f t="shared" si="1"/>
        <v>0</v>
      </c>
      <c r="Y10">
        <f>IF(ISNA(VLOOKUP($Z10,'DD Ins'!$A$2:$N$217,14,0)),0,VLOOKUP($Z10,'DD Ins'!$A$2:$N$217,14,0))</f>
        <v>215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162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2</v>
      </c>
      <c r="V11" s="62">
        <f>Districts!Q174</f>
        <v>1</v>
      </c>
      <c r="W11" s="62">
        <f>Districts!R174</f>
        <v>1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1</v>
      </c>
      <c r="G12" s="62">
        <f>Districts!F175</f>
        <v>0</v>
      </c>
      <c r="H12" s="62">
        <f>Districts!G175</f>
        <v>1</v>
      </c>
      <c r="J12" s="62">
        <f>Districts!H175</f>
        <v>16</v>
      </c>
      <c r="K12" s="62">
        <f>Districts!I175</f>
        <v>0</v>
      </c>
      <c r="L12" s="62">
        <f>Districts!J175</f>
        <v>16</v>
      </c>
      <c r="M12" s="61">
        <f t="shared" si="0"/>
        <v>0.48499999999999999</v>
      </c>
      <c r="N12">
        <f ca="1">IF(ISNA(VLOOKUP($Z12,'DD Mbr'!$A$2:$N$211,14,0)),0,VLOOKUP($Z12,'DD Mbr'!$A$2:$N$211,14,0))</f>
        <v>116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2</v>
      </c>
      <c r="V12" s="62">
        <f>Districts!Q175</f>
        <v>0</v>
      </c>
      <c r="W12" s="62">
        <f>Districts!R175</f>
        <v>2</v>
      </c>
      <c r="X12" s="61">
        <f t="shared" si="1"/>
        <v>0</v>
      </c>
      <c r="Y12">
        <f>IF(ISNA(VLOOKUP($Z12,'DD Ins'!$A$2:$N$217,14,0)),0,VLOOKUP($Z12,'DD Ins'!$A$2:$N$217,14,0))</f>
        <v>32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5</v>
      </c>
      <c r="G13" s="62">
        <f t="shared" si="3"/>
        <v>0</v>
      </c>
      <c r="H13" s="62">
        <f t="shared" si="3"/>
        <v>5</v>
      </c>
      <c r="I13" s="62">
        <f t="shared" si="3"/>
        <v>0</v>
      </c>
      <c r="J13" s="62">
        <f t="shared" si="3"/>
        <v>63</v>
      </c>
      <c r="K13" s="62">
        <f t="shared" si="3"/>
        <v>0</v>
      </c>
      <c r="L13" s="62">
        <f t="shared" si="3"/>
        <v>63</v>
      </c>
      <c r="P13" s="62">
        <f>SUM(P5:P12)</f>
        <v>0</v>
      </c>
      <c r="Q13" s="62">
        <f t="shared" ref="Q13:W13" si="4">SUM(Q5:Q12)</f>
        <v>1</v>
      </c>
      <c r="R13" s="62">
        <f t="shared" si="4"/>
        <v>1</v>
      </c>
      <c r="S13" s="62">
        <f t="shared" si="4"/>
        <v>0</v>
      </c>
      <c r="T13" s="62">
        <f t="shared" si="4"/>
        <v>0</v>
      </c>
      <c r="U13" s="62">
        <f t="shared" si="4"/>
        <v>18</v>
      </c>
      <c r="V13" s="62">
        <f t="shared" si="4"/>
        <v>18</v>
      </c>
      <c r="W13" s="62">
        <f t="shared" si="4"/>
        <v>0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36" customHeight="1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29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151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5</v>
      </c>
      <c r="G6" s="62">
        <f>Districts!F4</f>
        <v>0</v>
      </c>
      <c r="H6" s="62">
        <f>Districts!G4</f>
        <v>5</v>
      </c>
      <c r="I6" s="62"/>
      <c r="J6" s="62">
        <f>Districts!H4</f>
        <v>12</v>
      </c>
      <c r="K6" s="62">
        <f>Districts!I4</f>
        <v>0</v>
      </c>
      <c r="L6" s="62">
        <f>Districts!J4</f>
        <v>12</v>
      </c>
      <c r="M6" s="61">
        <f t="shared" ref="M6:M15" si="0">IFERROR(L6/E6,0)</f>
        <v>1.7142857142857142</v>
      </c>
      <c r="N6">
        <f ca="1">IF(ISNA(VLOOKUP($Z6,'DD Mbr'!$A$2:$N$211,14,0)),0,VLOOKUP($Z6,'DD Mbr'!$A$2:$N$211,14,0))</f>
        <v>68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1</v>
      </c>
      <c r="W6" s="62">
        <f>Districts!R4</f>
        <v>-1</v>
      </c>
      <c r="X6" s="61" t="e">
        <f>ROUNDDOWN(+W6/P6,3)</f>
        <v>#DIV/0!</v>
      </c>
      <c r="Y6">
        <f>IF(ISNA(VLOOKUP($Z6,'DD Ins'!$A$2:$N$217,14,0)),0,VLOOKUP($Z6,'DD Ins'!$A$2:$N$217,14,0))</f>
        <v>151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5</v>
      </c>
      <c r="G7" s="62">
        <f>Districts!F5</f>
        <v>0</v>
      </c>
      <c r="H7" s="62">
        <f>Districts!G5</f>
        <v>5</v>
      </c>
      <c r="I7" s="62"/>
      <c r="J7" s="62">
        <f>Districts!H5</f>
        <v>7</v>
      </c>
      <c r="K7" s="62">
        <f>Districts!I5</f>
        <v>0</v>
      </c>
      <c r="L7" s="62">
        <f>Districts!J5</f>
        <v>7</v>
      </c>
      <c r="M7" s="61">
        <f t="shared" si="0"/>
        <v>0.63636363636363635</v>
      </c>
      <c r="N7">
        <f ca="1">IF(ISNA(VLOOKUP($Z7,'DD Mbr'!$A$2:$N$211,14,0)),0,VLOOKUP($Z7,'DD Mbr'!$A$2:$N$211,14,0))</f>
        <v>83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89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1</v>
      </c>
      <c r="G8" s="62">
        <f>Districts!F6</f>
        <v>0</v>
      </c>
      <c r="H8" s="62">
        <f>Districts!G6</f>
        <v>1</v>
      </c>
      <c r="I8" s="62"/>
      <c r="J8" s="62">
        <f>Districts!H6</f>
        <v>13</v>
      </c>
      <c r="K8" s="62">
        <f>Districts!I6</f>
        <v>0</v>
      </c>
      <c r="L8" s="62">
        <f>Districts!J6</f>
        <v>13</v>
      </c>
      <c r="M8" s="61">
        <f t="shared" si="0"/>
        <v>0.52</v>
      </c>
      <c r="N8">
        <f ca="1">IF(ISNA(VLOOKUP($Z8,'DD Mbr'!$A$2:$N$211,14,0)),0,VLOOKUP($Z8,'DD Mbr'!$A$2:$N$211,14,0))</f>
        <v>113</v>
      </c>
      <c r="P8" s="62">
        <f>Districts!L6</f>
        <v>0</v>
      </c>
      <c r="Q8" s="62">
        <f>Districts!M6</f>
        <v>2</v>
      </c>
      <c r="R8" s="62">
        <f>Districts!N6</f>
        <v>0</v>
      </c>
      <c r="S8" s="62">
        <f>Districts!O6</f>
        <v>2</v>
      </c>
      <c r="U8" s="62">
        <f>Districts!P6</f>
        <v>3</v>
      </c>
      <c r="V8" s="62">
        <f>Districts!Q6</f>
        <v>1</v>
      </c>
      <c r="W8" s="62">
        <f>Districts!R6</f>
        <v>2</v>
      </c>
      <c r="X8" s="61" t="e">
        <f t="shared" si="2"/>
        <v>#DIV/0!</v>
      </c>
      <c r="Y8">
        <f>IF(ISNA(VLOOKUP($Z8,'DD Ins'!$A$2:$N$217,14,0)),0,VLOOKUP($Z8,'DD Ins'!$A$2:$N$217,14,0))</f>
        <v>32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1</v>
      </c>
      <c r="G9" s="62">
        <f>Districts!F7</f>
        <v>0</v>
      </c>
      <c r="H9" s="62">
        <f>Districts!G7</f>
        <v>1</v>
      </c>
      <c r="I9" s="62"/>
      <c r="J9" s="62">
        <f>Districts!H7</f>
        <v>5</v>
      </c>
      <c r="K9" s="62">
        <f>Districts!I7</f>
        <v>0</v>
      </c>
      <c r="L9" s="62">
        <f>Districts!J7</f>
        <v>5</v>
      </c>
      <c r="M9" s="61">
        <f t="shared" si="0"/>
        <v>0.35714285714285715</v>
      </c>
      <c r="N9">
        <f ca="1">IF(ISNA(VLOOKUP($Z9,'DD Mbr'!$A$2:$N$211,14,0)),0,VLOOKUP($Z9,'DD Mbr'!$A$2:$N$211,14,0))</f>
        <v>124</v>
      </c>
      <c r="P9" s="62">
        <f>Districts!L7</f>
        <v>0</v>
      </c>
      <c r="Q9" s="62">
        <f>Districts!M7</f>
        <v>0</v>
      </c>
      <c r="R9" s="62">
        <f>Districts!N7</f>
        <v>1</v>
      </c>
      <c r="S9" s="62">
        <f>Districts!O7</f>
        <v>-1</v>
      </c>
      <c r="U9" s="62">
        <f>Districts!P7</f>
        <v>2</v>
      </c>
      <c r="V9" s="62">
        <f>Districts!Q7</f>
        <v>2</v>
      </c>
      <c r="W9" s="62">
        <f>Districts!R7</f>
        <v>0</v>
      </c>
      <c r="X9" s="61" t="e">
        <f t="shared" si="2"/>
        <v>#DIV/0!</v>
      </c>
      <c r="Y9">
        <f>IF(ISNA(VLOOKUP($Z9,'DD Ins'!$A$2:$N$217,14,0)),0,VLOOKUP($Z9,'DD Ins'!$A$2:$N$217,14,0))</f>
        <v>89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3</v>
      </c>
      <c r="G10" s="62">
        <f>Districts!F8</f>
        <v>0</v>
      </c>
      <c r="H10" s="62">
        <f>Districts!G8</f>
        <v>3</v>
      </c>
      <c r="I10" s="62"/>
      <c r="J10" s="62">
        <f>Districts!H8</f>
        <v>12</v>
      </c>
      <c r="K10" s="62">
        <f>Districts!I8</f>
        <v>0</v>
      </c>
      <c r="L10" s="62">
        <f>Districts!J8</f>
        <v>12</v>
      </c>
      <c r="M10" s="61">
        <f t="shared" si="0"/>
        <v>0.8571428571428571</v>
      </c>
      <c r="N10">
        <f ca="1">IF(ISNA(VLOOKUP($Z10,'DD Mbr'!$A$2:$N$211,14,0)),0,VLOOKUP($Z10,'DD Mbr'!$A$2:$N$211,14,0))</f>
        <v>58</v>
      </c>
      <c r="P10" s="62">
        <f>Districts!L8</f>
        <v>0</v>
      </c>
      <c r="Q10" s="62">
        <f>Districts!M8</f>
        <v>1</v>
      </c>
      <c r="R10" s="62">
        <f>Districts!N8</f>
        <v>0</v>
      </c>
      <c r="S10" s="62">
        <f>Districts!O8</f>
        <v>1</v>
      </c>
      <c r="U10" s="62">
        <f>Districts!P8</f>
        <v>1</v>
      </c>
      <c r="V10" s="62">
        <f>Districts!Q8</f>
        <v>0</v>
      </c>
      <c r="W10" s="62">
        <f>Districts!R8</f>
        <v>1</v>
      </c>
      <c r="X10" s="61" t="e">
        <f t="shared" si="2"/>
        <v>#DIV/0!</v>
      </c>
      <c r="Y10">
        <f>IF(ISNA(VLOOKUP($Z10,'DD Ins'!$A$2:$N$217,14,0)),0,VLOOKUP($Z10,'DD Ins'!$A$2:$N$217,14,0))</f>
        <v>32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13</v>
      </c>
      <c r="K11" s="62">
        <f>Districts!I9</f>
        <v>0</v>
      </c>
      <c r="L11" s="62">
        <f>Districts!J9</f>
        <v>13</v>
      </c>
      <c r="M11" s="61">
        <f t="shared" si="0"/>
        <v>0.8666666666666667</v>
      </c>
      <c r="N11">
        <f ca="1">IF(ISNA(VLOOKUP($Z11,'DD Mbr'!$A$2:$N$211,14,0)),0,VLOOKUP($Z11,'DD Mbr'!$A$2:$N$211,14,0))</f>
        <v>51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151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9</v>
      </c>
      <c r="K12" s="62">
        <f>Districts!I10</f>
        <v>0</v>
      </c>
      <c r="L12" s="62">
        <f>Districts!J10</f>
        <v>9</v>
      </c>
      <c r="M12" s="61">
        <f t="shared" si="0"/>
        <v>0.81818181818181823</v>
      </c>
      <c r="N12">
        <f ca="1">IF(ISNA(VLOOKUP($Z12,'DD Mbr'!$A$2:$N$211,14,0)),0,VLOOKUP($Z12,'DD Mbr'!$A$2:$N$211,14,0))</f>
        <v>62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5</v>
      </c>
      <c r="V12" s="62">
        <f>Districts!Q10</f>
        <v>0</v>
      </c>
      <c r="W12" s="62">
        <f>Districts!R10</f>
        <v>5</v>
      </c>
      <c r="X12" s="61" t="e">
        <f t="shared" si="2"/>
        <v>#DIV/0!</v>
      </c>
      <c r="Y12">
        <f>IF(ISNA(VLOOKUP($Z12,'DD Ins'!$A$2:$N$217,14,0)),0,VLOOKUP($Z12,'DD Ins'!$A$2:$N$217,14,0))</f>
        <v>5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14</v>
      </c>
      <c r="K13" s="62">
        <f>Districts!I11</f>
        <v>0</v>
      </c>
      <c r="L13" s="62">
        <f>Districts!J11</f>
        <v>14</v>
      </c>
      <c r="M13" s="61">
        <f t="shared" si="0"/>
        <v>1.1666666666666667</v>
      </c>
      <c r="N13">
        <f ca="1">IF(ISNA(VLOOKUP($Z13,'DD Mbr'!$A$2:$N$211,14,0)),0,VLOOKUP($Z13,'DD Mbr'!$A$2:$N$211,14,0))</f>
        <v>25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2</v>
      </c>
      <c r="V13" s="62">
        <f>Districts!Q11</f>
        <v>1</v>
      </c>
      <c r="W13" s="62">
        <f>Districts!R11</f>
        <v>1</v>
      </c>
      <c r="X13" s="61" t="e">
        <f t="shared" si="2"/>
        <v>#DIV/0!</v>
      </c>
      <c r="Y13">
        <f>IF(ISNA(VLOOKUP($Z13,'DD Ins'!$A$2:$N$217,14,0)),0,VLOOKUP($Z13,'DD Ins'!$A$2:$N$217,14,0))</f>
        <v>32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7.1428571428571425E-2</v>
      </c>
      <c r="N14">
        <f ca="1">IF(ISNA(VLOOKUP($Z14,'DD Mbr'!$A$2:$N$211,14,0)),0,VLOOKUP($Z14,'DD Mbr'!$A$2:$N$211,14,0))</f>
        <v>184</v>
      </c>
      <c r="P14" s="62">
        <f>Districts!L12</f>
        <v>0</v>
      </c>
      <c r="Q14" s="62">
        <f>Districts!M12</f>
        <v>1</v>
      </c>
      <c r="R14" s="62">
        <f>Districts!N12</f>
        <v>0</v>
      </c>
      <c r="S14" s="62">
        <f>Districts!O12</f>
        <v>1</v>
      </c>
      <c r="U14" s="62">
        <f>Districts!P12</f>
        <v>2</v>
      </c>
      <c r="V14" s="62">
        <f>Districts!Q12</f>
        <v>0</v>
      </c>
      <c r="W14" s="62">
        <f>Districts!R12</f>
        <v>2</v>
      </c>
      <c r="X14" s="61" t="e">
        <f t="shared" si="2"/>
        <v>#DIV/0!</v>
      </c>
      <c r="Y14">
        <f>IF(ISNA(VLOOKUP($Z14,'DD Ins'!$A$2:$N$217,14,0)),0,VLOOKUP($Z14,'DD Ins'!$A$2:$N$217,14,0))</f>
        <v>32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2</v>
      </c>
      <c r="K15" s="62">
        <f>Districts!I13</f>
        <v>0</v>
      </c>
      <c r="L15" s="62">
        <f>Districts!J13</f>
        <v>2</v>
      </c>
      <c r="M15" s="61">
        <f t="shared" si="0"/>
        <v>0.18181818181818182</v>
      </c>
      <c r="N15">
        <f ca="1">IF(ISNA(VLOOKUP($Z15,'DD Mbr'!$A$2:$N$211,14,0)),0,VLOOKUP($Z15,'DD Mbr'!$A$2:$N$211,14,0))</f>
        <v>178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2</v>
      </c>
      <c r="V15" s="62">
        <f>Districts!Q13</f>
        <v>0</v>
      </c>
      <c r="W15" s="62">
        <f>Districts!R13</f>
        <v>2</v>
      </c>
      <c r="X15" s="61" t="e">
        <f t="shared" si="2"/>
        <v>#DIV/0!</v>
      </c>
      <c r="Y15">
        <f>IF(ISNA(VLOOKUP($Z15,'DD Ins'!$A$2:$N$217,14,0)),0,VLOOKUP($Z15,'DD Ins'!$A$2:$N$217,14,0))</f>
        <v>32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836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1</v>
      </c>
      <c r="G5" s="62">
        <f>Districts!F176</f>
        <v>0</v>
      </c>
      <c r="H5" s="62">
        <f>Districts!G176</f>
        <v>1</v>
      </c>
      <c r="J5" s="62">
        <f>Districts!H176</f>
        <v>16</v>
      </c>
      <c r="K5" s="62">
        <f>Districts!I176</f>
        <v>0</v>
      </c>
      <c r="L5" s="62">
        <f>Districts!J176</f>
        <v>16</v>
      </c>
      <c r="M5" s="61">
        <f t="shared" ref="M5:M9" si="0">IFERROR(ROUND(+L5/E5,3),0)</f>
        <v>0.55200000000000005</v>
      </c>
      <c r="N5">
        <f ca="1">IF(ISNA(VLOOKUP($Z5,'DD Mbr'!$A$2:$N$211,14,0)),0,VLOOKUP($Z5,'DD Mbr'!$A$2:$N$211,14,0))</f>
        <v>109</v>
      </c>
      <c r="P5" s="62">
        <f>Districts!L176</f>
        <v>0</v>
      </c>
      <c r="Q5" s="62">
        <f>Districts!M176</f>
        <v>1</v>
      </c>
      <c r="R5" s="62">
        <f>Districts!N176</f>
        <v>0</v>
      </c>
      <c r="S5" s="62">
        <f>Districts!O176</f>
        <v>1</v>
      </c>
      <c r="U5" s="62">
        <f>Districts!P176</f>
        <v>4</v>
      </c>
      <c r="V5" s="62">
        <f>Districts!Q176</f>
        <v>2</v>
      </c>
      <c r="W5" s="62">
        <f>Districts!R176</f>
        <v>2</v>
      </c>
      <c r="X5" s="61">
        <f t="shared" ref="X5:X9" si="1">IFERROR(ROUND(+W5/P5,3),0)</f>
        <v>0</v>
      </c>
      <c r="Y5">
        <f>IF(ISNA(VLOOKUP($Z5,'DD Ins'!$A$2:$N$217,14,0)),0,VLOOKUP($Z5,'DD Ins'!$A$2:$N$217,14,0))</f>
        <v>32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1</v>
      </c>
      <c r="G6" s="62">
        <f>Districts!F177</f>
        <v>0</v>
      </c>
      <c r="H6" s="62">
        <f>Districts!G177</f>
        <v>1</v>
      </c>
      <c r="J6" s="62">
        <f>Districts!H177</f>
        <v>8</v>
      </c>
      <c r="K6" s="62">
        <f>Districts!I177</f>
        <v>0</v>
      </c>
      <c r="L6" s="62">
        <f>Districts!J177</f>
        <v>8</v>
      </c>
      <c r="M6" s="61">
        <f t="shared" si="0"/>
        <v>0.72699999999999998</v>
      </c>
      <c r="N6">
        <f ca="1">IF(ISNA(VLOOKUP($Z6,'DD Mbr'!$A$2:$N$211,14,0)),0,VLOOKUP($Z6,'DD Mbr'!$A$2:$N$211,14,0))</f>
        <v>62</v>
      </c>
      <c r="P6" s="62">
        <f>Districts!L177</f>
        <v>0</v>
      </c>
      <c r="Q6" s="62">
        <f>Districts!M177</f>
        <v>1</v>
      </c>
      <c r="R6" s="62">
        <f>Districts!N177</f>
        <v>0</v>
      </c>
      <c r="S6" s="62">
        <f>Districts!O177</f>
        <v>1</v>
      </c>
      <c r="U6" s="62">
        <f>Districts!P177</f>
        <v>1</v>
      </c>
      <c r="V6" s="62">
        <f>Districts!Q177</f>
        <v>0</v>
      </c>
      <c r="W6" s="62">
        <f>Districts!R177</f>
        <v>1</v>
      </c>
      <c r="X6" s="61">
        <f t="shared" si="1"/>
        <v>0</v>
      </c>
      <c r="Y6">
        <f>IF(ISNA(VLOOKUP($Z6,'DD Ins'!$A$2:$N$217,14,0)),0,VLOOKUP($Z6,'DD Ins'!$A$2:$N$217,14,0))</f>
        <v>32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5</v>
      </c>
      <c r="K7" s="62">
        <f>Districts!I178</f>
        <v>0</v>
      </c>
      <c r="L7" s="62">
        <f>Districts!J178</f>
        <v>5</v>
      </c>
      <c r="M7" s="61">
        <f t="shared" si="0"/>
        <v>0.35699999999999998</v>
      </c>
      <c r="N7">
        <f ca="1">IF(ISNA(VLOOKUP($Z7,'DD Mbr'!$A$2:$N$211,14,0)),0,VLOOKUP($Z7,'DD Mbr'!$A$2:$N$211,14,0))</f>
        <v>124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2</v>
      </c>
      <c r="V7" s="62">
        <f>Districts!Q178</f>
        <v>1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32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10</v>
      </c>
      <c r="K8" s="62">
        <f>Districts!I179</f>
        <v>0</v>
      </c>
      <c r="L8" s="62">
        <f>Districts!J179</f>
        <v>10</v>
      </c>
      <c r="M8" s="61">
        <f t="shared" si="0"/>
        <v>0.5</v>
      </c>
      <c r="N8">
        <f ca="1">IF(ISNA(VLOOKUP($Z8,'DD Mbr'!$A$2:$N$211,14,0)),0,VLOOKUP($Z8,'DD Mbr'!$A$2:$N$211,14,0))</f>
        <v>115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151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193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3</v>
      </c>
      <c r="K10" s="62">
        <f>Districts!I181</f>
        <v>0</v>
      </c>
      <c r="L10" s="62">
        <f>Districts!J181</f>
        <v>3</v>
      </c>
      <c r="M10" s="61">
        <f t="shared" ref="M10" si="3">IFERROR(ROUND(+L10/E10,3),0)</f>
        <v>0.2</v>
      </c>
      <c r="N10">
        <f ca="1">IF(ISNA(VLOOKUP($Z10,'DD Mbr'!$A$2:$N$211,14,0)),0,VLOOKUP($Z10,'DD Mbr'!$A$2:$N$211,14,0))</f>
        <v>174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1</v>
      </c>
      <c r="V10" s="62">
        <f>Districts!Q181</f>
        <v>0</v>
      </c>
      <c r="W10" s="62">
        <f>Districts!R181</f>
        <v>1</v>
      </c>
      <c r="X10" s="61">
        <f t="shared" ref="X10" si="4">IFERROR(ROUND(+W10/P10,3),0)</f>
        <v>0</v>
      </c>
      <c r="Y10">
        <f>IF(ISNA(VLOOKUP($Z10,'DD Ins'!$A$2:$N$217,14,0)),0,VLOOKUP($Z10,'DD Ins'!$A$2:$N$217,14,0))</f>
        <v>32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3</v>
      </c>
      <c r="G11" s="62">
        <f t="shared" si="5"/>
        <v>0</v>
      </c>
      <c r="H11" s="62">
        <f t="shared" si="5"/>
        <v>3</v>
      </c>
      <c r="I11" s="62">
        <f t="shared" si="5"/>
        <v>0</v>
      </c>
      <c r="J11" s="62">
        <f t="shared" si="5"/>
        <v>39</v>
      </c>
      <c r="K11" s="62">
        <f t="shared" si="5"/>
        <v>0</v>
      </c>
      <c r="L11" s="62">
        <f t="shared" si="5"/>
        <v>39</v>
      </c>
      <c r="P11" s="62">
        <f>SUM(P5:P9)</f>
        <v>0</v>
      </c>
      <c r="Q11" s="62">
        <f t="shared" ref="Q11:W11" si="6">SUM(Q5:Q9)</f>
        <v>2</v>
      </c>
      <c r="R11" s="62">
        <f t="shared" si="6"/>
        <v>0</v>
      </c>
      <c r="S11" s="62">
        <f t="shared" si="6"/>
        <v>2</v>
      </c>
      <c r="T11" s="62">
        <f t="shared" si="6"/>
        <v>0</v>
      </c>
      <c r="U11" s="62">
        <f t="shared" si="6"/>
        <v>7</v>
      </c>
      <c r="V11" s="62">
        <f t="shared" si="6"/>
        <v>4</v>
      </c>
      <c r="W11" s="62">
        <f t="shared" si="6"/>
        <v>3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14</v>
      </c>
      <c r="K5" s="62">
        <f>Districts!I131</f>
        <v>0</v>
      </c>
      <c r="L5" s="62">
        <f>Districts!J131</f>
        <v>14</v>
      </c>
      <c r="M5" s="61">
        <f>IFERROR(ROUND(+L5/E5,3),0)</f>
        <v>0.56000000000000005</v>
      </c>
      <c r="N5">
        <f ca="1">IF(ISNA(VLOOKUP($Z5,'DD Mbr'!$A$2:$N$213,14,0)),0,VLOOKUP($Z5,'DD Mbr'!$A$2:$N$213,14,0))</f>
        <v>103</v>
      </c>
      <c r="P5" s="62">
        <f>Districts!L131</f>
        <v>0</v>
      </c>
      <c r="Q5" s="62">
        <f>Districts!M131</f>
        <v>0</v>
      </c>
      <c r="R5" s="62">
        <f>Districts!N131</f>
        <v>1</v>
      </c>
      <c r="S5" s="62">
        <f>Districts!O131</f>
        <v>-1</v>
      </c>
      <c r="U5" s="62">
        <f>Districts!P131</f>
        <v>3</v>
      </c>
      <c r="V5" s="62">
        <f>Districts!Q131</f>
        <v>6</v>
      </c>
      <c r="W5" s="62">
        <f>Districts!R131</f>
        <v>-3</v>
      </c>
      <c r="X5" s="61">
        <f>IFERROR(ROUND(+W5/P5,3),0)</f>
        <v>0</v>
      </c>
      <c r="Y5">
        <f>IF(ISNA(VLOOKUP($Z5,'DD Ins'!$A$2:$N$217,14,0)),0,VLOOKUP($Z5,'DD Ins'!$A$2:$N$217,14,0))</f>
        <v>205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6</v>
      </c>
      <c r="G6" s="62">
        <f>Districts!F132</f>
        <v>0</v>
      </c>
      <c r="H6" s="62">
        <f>Districts!G132</f>
        <v>6</v>
      </c>
      <c r="J6" s="62">
        <f>Districts!H132</f>
        <v>19</v>
      </c>
      <c r="K6" s="62">
        <f>Districts!I132</f>
        <v>0</v>
      </c>
      <c r="L6" s="62">
        <f>Districts!J132</f>
        <v>19</v>
      </c>
      <c r="M6" s="61">
        <f t="shared" ref="M6:M26" si="0">IFERROR(ROUND(+L6/E6,3),0)</f>
        <v>0.86399999999999999</v>
      </c>
      <c r="N6">
        <f ca="1">IF(ISNA(VLOOKUP($Z6,'DD Mbr'!$A$2:$N$211,14,0)),0,VLOOKUP($Z6,'DD Mbr'!$A$2:$N$211,14,0))</f>
        <v>55</v>
      </c>
      <c r="P6" s="62">
        <f>Districts!L132</f>
        <v>0</v>
      </c>
      <c r="Q6" s="62">
        <f>Districts!M132</f>
        <v>1</v>
      </c>
      <c r="R6" s="62">
        <f>Districts!N132</f>
        <v>0</v>
      </c>
      <c r="S6" s="62">
        <f>Districts!O132</f>
        <v>1</v>
      </c>
      <c r="U6" s="62">
        <f>Districts!P132</f>
        <v>2</v>
      </c>
      <c r="V6" s="62">
        <f>Districts!Q132</f>
        <v>1</v>
      </c>
      <c r="W6" s="62">
        <f>Districts!R132</f>
        <v>1</v>
      </c>
      <c r="X6" s="61">
        <f t="shared" ref="X6:X26" si="1">IFERROR(ROUND(+W6/P6,3),0)</f>
        <v>0</v>
      </c>
      <c r="Y6">
        <f>IF(ISNA(VLOOKUP($Z6,'DD Ins'!$A$2:$N$217,14,0)),0,VLOOKUP($Z6,'DD Ins'!$A$2:$N$217,14,0))</f>
        <v>32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9</v>
      </c>
      <c r="K7" s="62">
        <f>Districts!I133</f>
        <v>0</v>
      </c>
      <c r="L7" s="62">
        <f>Districts!J133</f>
        <v>9</v>
      </c>
      <c r="M7" s="61">
        <f t="shared" si="0"/>
        <v>0.33300000000000002</v>
      </c>
      <c r="N7">
        <f ca="1">IF(ISNA(VLOOKUP($Z7,'DD Mbr'!$A$2:$N$211,14,0)),0,VLOOKUP($Z7,'DD Mbr'!$A$2:$N$211,14,0))</f>
        <v>145</v>
      </c>
      <c r="P7" s="62">
        <f>Districts!L133</f>
        <v>0</v>
      </c>
      <c r="Q7" s="62">
        <f>Districts!M133</f>
        <v>0</v>
      </c>
      <c r="R7" s="62">
        <f>Districts!N133</f>
        <v>1</v>
      </c>
      <c r="S7" s="62">
        <f>Districts!O133</f>
        <v>-1</v>
      </c>
      <c r="U7" s="62">
        <f>Districts!P133</f>
        <v>0</v>
      </c>
      <c r="V7" s="62">
        <f>Districts!Q133</f>
        <v>1</v>
      </c>
      <c r="W7" s="62">
        <f>Districts!R133</f>
        <v>-1</v>
      </c>
      <c r="X7" s="61">
        <f t="shared" si="1"/>
        <v>0</v>
      </c>
      <c r="Y7">
        <f>IF(ISNA(VLOOKUP($Z7,'DD Ins'!$A$2:$N$217,14,0)),0,VLOOKUP($Z7,'DD Ins'!$A$2:$N$217,14,0))</f>
        <v>151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193</v>
      </c>
      <c r="P8" s="62">
        <f>Districts!L134</f>
        <v>0</v>
      </c>
      <c r="Q8" s="62">
        <f>Districts!M134</f>
        <v>1</v>
      </c>
      <c r="R8" s="62">
        <f>Districts!N134</f>
        <v>0</v>
      </c>
      <c r="S8" s="62">
        <f>Districts!O134</f>
        <v>1</v>
      </c>
      <c r="U8" s="62">
        <f>Districts!P134</f>
        <v>2</v>
      </c>
      <c r="V8" s="62">
        <f>Districts!Q134</f>
        <v>1</v>
      </c>
      <c r="W8" s="62">
        <f>Districts!R134</f>
        <v>1</v>
      </c>
      <c r="X8" s="61">
        <f t="shared" si="1"/>
        <v>0</v>
      </c>
      <c r="Y8">
        <f>IF(ISNA(VLOOKUP($Z8,'DD Ins'!$A$2:$N$217,14,0)),0,VLOOKUP($Z8,'DD Ins'!$A$2:$N$217,14,0))</f>
        <v>32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177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151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3</v>
      </c>
      <c r="G10" s="62">
        <f>Districts!F136</f>
        <v>0</v>
      </c>
      <c r="H10" s="62">
        <f>Districts!G136</f>
        <v>3</v>
      </c>
      <c r="J10" s="62">
        <f>Districts!H136</f>
        <v>26</v>
      </c>
      <c r="K10" s="62">
        <f>Districts!I136</f>
        <v>0</v>
      </c>
      <c r="L10" s="62">
        <f>Districts!J136</f>
        <v>26</v>
      </c>
      <c r="M10" s="61">
        <f t="shared" si="0"/>
        <v>0.74299999999999999</v>
      </c>
      <c r="N10">
        <f ca="1">IF(ISNA(VLOOKUP($Z10,'DD Mbr'!$A$2:$N$211,14,0)),0,VLOOKUP($Z10,'DD Mbr'!$A$2:$N$211,14,0))</f>
        <v>71</v>
      </c>
      <c r="P10" s="62">
        <f>Districts!L136</f>
        <v>0</v>
      </c>
      <c r="Q10" s="62">
        <f>Districts!M136</f>
        <v>0</v>
      </c>
      <c r="R10" s="62">
        <f>Districts!N136</f>
        <v>0</v>
      </c>
      <c r="S10" s="62">
        <f>Districts!O136</f>
        <v>0</v>
      </c>
      <c r="U10" s="62">
        <f>Districts!P136</f>
        <v>6</v>
      </c>
      <c r="V10" s="62">
        <f>Districts!Q136</f>
        <v>0</v>
      </c>
      <c r="W10" s="62">
        <f>Districts!R136</f>
        <v>6</v>
      </c>
      <c r="X10" s="61">
        <f t="shared" si="1"/>
        <v>0</v>
      </c>
      <c r="Y10">
        <f>IF(ISNA(VLOOKUP($Z10,'DD Ins'!$A$2:$N$217,14,0)),0,VLOOKUP($Z10,'DD Ins'!$A$2:$N$217,14,0))</f>
        <v>5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2</v>
      </c>
      <c r="G11" s="62">
        <f>Districts!F137</f>
        <v>0</v>
      </c>
      <c r="H11" s="62">
        <f>Districts!G137</f>
        <v>2</v>
      </c>
      <c r="J11" s="62">
        <f>Districts!H137</f>
        <v>14</v>
      </c>
      <c r="K11" s="62">
        <f>Districts!I137</f>
        <v>0</v>
      </c>
      <c r="L11" s="62">
        <f>Districts!J137</f>
        <v>14</v>
      </c>
      <c r="M11" s="61">
        <f t="shared" si="0"/>
        <v>0.63600000000000001</v>
      </c>
      <c r="N11">
        <f ca="1">IF(ISNA(VLOOKUP($Z11,'DD Mbr'!$A$2:$N$211,14,0)),0,VLOOKUP($Z11,'DD Mbr'!$A$2:$N$211,14,0))</f>
        <v>83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2</v>
      </c>
      <c r="V11" s="62">
        <f>Districts!Q137</f>
        <v>5</v>
      </c>
      <c r="W11" s="62">
        <f>Districts!R137</f>
        <v>-3</v>
      </c>
      <c r="X11" s="61">
        <f t="shared" si="1"/>
        <v>0</v>
      </c>
      <c r="Y11">
        <f>IF(ISNA(VLOOKUP($Z11,'DD Ins'!$A$2:$N$217,14,0)),0,VLOOKUP($Z11,'DD Ins'!$A$2:$N$217,14,0))</f>
        <v>205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3</v>
      </c>
      <c r="G12" s="62">
        <f>Districts!F138</f>
        <v>0</v>
      </c>
      <c r="H12" s="62">
        <f>Districts!G138</f>
        <v>3</v>
      </c>
      <c r="J12" s="62">
        <f>Districts!H138</f>
        <v>8</v>
      </c>
      <c r="K12" s="62">
        <f>Districts!I138</f>
        <v>0</v>
      </c>
      <c r="L12" s="62">
        <f>Districts!J138</f>
        <v>8</v>
      </c>
      <c r="M12" s="61">
        <f t="shared" si="0"/>
        <v>0.34799999999999998</v>
      </c>
      <c r="N12">
        <f ca="1">IF(ISNA(VLOOKUP($Z12,'DD Mbr'!$A$2:$N$211,14,0)),0,VLOOKUP($Z12,'DD Mbr'!$A$2:$N$211,14,0))</f>
        <v>122</v>
      </c>
      <c r="P12" s="62">
        <f>Districts!L138</f>
        <v>0</v>
      </c>
      <c r="Q12" s="62">
        <f>Districts!M138</f>
        <v>1</v>
      </c>
      <c r="R12" s="62">
        <f>Districts!N138</f>
        <v>0</v>
      </c>
      <c r="S12" s="62">
        <f>Districts!O138</f>
        <v>1</v>
      </c>
      <c r="U12" s="62">
        <f>Districts!P138</f>
        <v>4</v>
      </c>
      <c r="V12" s="62">
        <f>Districts!Q138</f>
        <v>1</v>
      </c>
      <c r="W12" s="62">
        <f>Districts!R138</f>
        <v>3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1</v>
      </c>
      <c r="G13" s="62">
        <f>Districts!F139</f>
        <v>0</v>
      </c>
      <c r="H13" s="62">
        <f>Districts!G139</f>
        <v>1</v>
      </c>
      <c r="J13" s="62">
        <f>Districts!H139</f>
        <v>6</v>
      </c>
      <c r="K13" s="62">
        <f>Districts!I139</f>
        <v>0</v>
      </c>
      <c r="L13" s="62">
        <f>Districts!J139</f>
        <v>6</v>
      </c>
      <c r="M13" s="61">
        <f t="shared" si="0"/>
        <v>0.20699999999999999</v>
      </c>
      <c r="N13">
        <f ca="1">IF(ISNA(VLOOKUP($Z13,'DD Mbr'!$A$2:$N$211,14,0)),0,VLOOKUP($Z13,'DD Mbr'!$A$2:$N$211,14,0))</f>
        <v>173</v>
      </c>
      <c r="P13" s="62">
        <f>Districts!L139</f>
        <v>0</v>
      </c>
      <c r="Q13" s="62">
        <f>Districts!M139</f>
        <v>0</v>
      </c>
      <c r="R13" s="62">
        <f>Districts!N139</f>
        <v>1</v>
      </c>
      <c r="S13" s="62">
        <f>Districts!O139</f>
        <v>-1</v>
      </c>
      <c r="U13" s="62">
        <f>Districts!P139</f>
        <v>3</v>
      </c>
      <c r="V13" s="62">
        <f>Districts!Q139</f>
        <v>3</v>
      </c>
      <c r="W13" s="62">
        <f>Districts!R139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5</v>
      </c>
      <c r="G14" s="62">
        <f>Districts!F140</f>
        <v>0</v>
      </c>
      <c r="H14" s="62">
        <f>Districts!G140</f>
        <v>5</v>
      </c>
      <c r="J14" s="62">
        <f>Districts!H140</f>
        <v>19</v>
      </c>
      <c r="K14" s="62">
        <f>Districts!I140</f>
        <v>0</v>
      </c>
      <c r="L14" s="62">
        <f>Districts!J140</f>
        <v>19</v>
      </c>
      <c r="M14" s="61">
        <f t="shared" si="0"/>
        <v>0.59399999999999997</v>
      </c>
      <c r="N14">
        <f ca="1">IF(ISNA(VLOOKUP($Z14,'DD Mbr'!$A$2:$N$211,14,0)),0,VLOOKUP($Z14,'DD Mbr'!$A$2:$N$211,14,0))</f>
        <v>101</v>
      </c>
      <c r="P14" s="62">
        <f>Districts!L140</f>
        <v>0</v>
      </c>
      <c r="Q14" s="62">
        <f>Districts!M140</f>
        <v>1</v>
      </c>
      <c r="R14" s="62">
        <f>Districts!N140</f>
        <v>0</v>
      </c>
      <c r="S14" s="62">
        <f>Districts!O140</f>
        <v>1</v>
      </c>
      <c r="U14" s="62">
        <f>Districts!P140</f>
        <v>2</v>
      </c>
      <c r="V14" s="62">
        <f>Districts!Q140</f>
        <v>3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151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3</v>
      </c>
      <c r="G15" s="62">
        <f>Districts!F141</f>
        <v>0</v>
      </c>
      <c r="H15" s="62">
        <f>Districts!G141</f>
        <v>3</v>
      </c>
      <c r="J15" s="62">
        <f>Districts!H141</f>
        <v>31</v>
      </c>
      <c r="K15" s="62">
        <f>Districts!I141</f>
        <v>0</v>
      </c>
      <c r="L15" s="62">
        <f>Districts!J141</f>
        <v>31</v>
      </c>
      <c r="M15" s="61">
        <f t="shared" si="0"/>
        <v>1.1479999999999999</v>
      </c>
      <c r="N15">
        <f ca="1">IF(ISNA(VLOOKUP($Z15,'DD Mbr'!$A$2:$N$211,14,0)),0,VLOOKUP($Z15,'DD Mbr'!$A$2:$N$211,14,0))</f>
        <v>30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4</v>
      </c>
      <c r="V15" s="62">
        <f>Districts!Q141</f>
        <v>7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205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13</v>
      </c>
      <c r="K16" s="62">
        <f>Districts!I142</f>
        <v>0</v>
      </c>
      <c r="L16" s="62">
        <f>Districts!J142</f>
        <v>13</v>
      </c>
      <c r="M16" s="61">
        <f t="shared" si="0"/>
        <v>0.68400000000000005</v>
      </c>
      <c r="N16">
        <f ca="1">IF(ISNA(VLOOKUP($Z16,'DD Mbr'!$A$2:$N$211,14,0)),0,VLOOKUP($Z16,'DD Mbr'!$A$2:$N$211,14,0))</f>
        <v>76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2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151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10</v>
      </c>
      <c r="K17" s="62">
        <f>Districts!I143</f>
        <v>0</v>
      </c>
      <c r="L17" s="62">
        <f>Districts!J143</f>
        <v>10</v>
      </c>
      <c r="M17" s="61">
        <f t="shared" si="0"/>
        <v>0.66700000000000004</v>
      </c>
      <c r="N17">
        <f ca="1">IF(ISNA(VLOOKUP($Z17,'DD Mbr'!$A$2:$N$211,14,0)),0,VLOOKUP($Z17,'DD Mbr'!$A$2:$N$211,14,0))</f>
        <v>78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1</v>
      </c>
      <c r="V17" s="62">
        <f>Districts!Q143</f>
        <v>0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32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2</v>
      </c>
      <c r="G18" s="62">
        <f>Districts!F144</f>
        <v>0</v>
      </c>
      <c r="H18" s="62">
        <f>Districts!G144</f>
        <v>2</v>
      </c>
      <c r="J18" s="62">
        <f>Districts!H144</f>
        <v>13</v>
      </c>
      <c r="K18" s="62">
        <f>Districts!I144</f>
        <v>0</v>
      </c>
      <c r="L18" s="62">
        <f>Districts!J144</f>
        <v>13</v>
      </c>
      <c r="M18" s="61">
        <f t="shared" si="0"/>
        <v>0.65</v>
      </c>
      <c r="N18">
        <f ca="1">IF(ISNA(VLOOKUP($Z18,'DD Mbr'!$A$2:$N$211,14,0)),0,VLOOKUP($Z18,'DD Mbr'!$A$2:$N$211,14,0))</f>
        <v>85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6</v>
      </c>
      <c r="V18" s="62">
        <f>Districts!Q144</f>
        <v>0</v>
      </c>
      <c r="W18" s="62">
        <f>Districts!R144</f>
        <v>6</v>
      </c>
      <c r="X18" s="61">
        <f t="shared" si="1"/>
        <v>0</v>
      </c>
      <c r="Y18">
        <f>IF(ISNA(VLOOKUP($Z18,'DD Ins'!$A$2:$N$217,14,0)),0,VLOOKUP($Z18,'DD Ins'!$A$2:$N$217,14,0))</f>
        <v>5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6</v>
      </c>
      <c r="G19" s="62">
        <f>Districts!F145</f>
        <v>0</v>
      </c>
      <c r="H19" s="62">
        <f>Districts!G145</f>
        <v>6</v>
      </c>
      <c r="J19" s="62">
        <f>Districts!H145</f>
        <v>7</v>
      </c>
      <c r="K19" s="62">
        <f>Districts!I145</f>
        <v>0</v>
      </c>
      <c r="L19" s="62">
        <f>Districts!J145</f>
        <v>7</v>
      </c>
      <c r="M19" s="61">
        <f t="shared" si="0"/>
        <v>0.28000000000000003</v>
      </c>
      <c r="N19">
        <f ca="1">IF(ISNA(VLOOKUP($Z19,'DD Mbr'!$A$2:$N$211,14,0)),0,VLOOKUP($Z19,'DD Mbr'!$A$2:$N$211,14,0))</f>
        <v>155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1</v>
      </c>
      <c r="V19" s="62">
        <f>Districts!Q145</f>
        <v>3</v>
      </c>
      <c r="W19" s="62">
        <f>Districts!R145</f>
        <v>-2</v>
      </c>
      <c r="X19" s="61">
        <f t="shared" si="1"/>
        <v>0</v>
      </c>
      <c r="Y19">
        <f>IF(ISNA(VLOOKUP($Z19,'DD Ins'!$A$2:$N$217,14,0)),0,VLOOKUP($Z19,'DD Ins'!$A$2:$N$217,14,0))</f>
        <v>151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2</v>
      </c>
      <c r="G20" s="62">
        <f>Districts!F146</f>
        <v>0</v>
      </c>
      <c r="H20" s="62">
        <f>Districts!G146</f>
        <v>2</v>
      </c>
      <c r="J20" s="62">
        <f>Districts!H146</f>
        <v>30</v>
      </c>
      <c r="K20" s="62">
        <f>Districts!I146</f>
        <v>0</v>
      </c>
      <c r="L20" s="62">
        <f>Districts!J146</f>
        <v>30</v>
      </c>
      <c r="M20" s="61">
        <f t="shared" si="0"/>
        <v>1.2</v>
      </c>
      <c r="N20">
        <f ca="1">IF(ISNA(VLOOKUP($Z20,'DD Mbr'!$A$2:$N$211,14,0)),0,VLOOKUP($Z20,'DD Mbr'!$A$2:$N$211,14,0))</f>
        <v>24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5</v>
      </c>
      <c r="V20" s="62">
        <f>Districts!Q146</f>
        <v>3</v>
      </c>
      <c r="W20" s="62">
        <f>Districts!R146</f>
        <v>2</v>
      </c>
      <c r="X20" s="61">
        <f t="shared" si="1"/>
        <v>0</v>
      </c>
      <c r="Y20">
        <f>IF(ISNA(VLOOKUP($Z20,'DD Ins'!$A$2:$N$217,14,0)),0,VLOOKUP($Z20,'DD Ins'!$A$2:$N$217,14,0))</f>
        <v>32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2</v>
      </c>
      <c r="K21" s="62">
        <f>Districts!I147</f>
        <v>0</v>
      </c>
      <c r="L21" s="62">
        <f>Districts!J147</f>
        <v>2</v>
      </c>
      <c r="M21" s="61">
        <f t="shared" si="0"/>
        <v>0.111</v>
      </c>
      <c r="N21">
        <f ca="1">IF(ISNA(VLOOKUP($Z21,'DD Mbr'!$A$2:$N$211,14,0)),0,VLOOKUP($Z21,'DD Mbr'!$A$2:$N$211,14,0))</f>
        <v>37</v>
      </c>
      <c r="P21" s="62">
        <f>Districts!L147</f>
        <v>0</v>
      </c>
      <c r="Q21" s="62">
        <f>Districts!M147</f>
        <v>0</v>
      </c>
      <c r="R21" s="62">
        <f>Districts!N147</f>
        <v>1</v>
      </c>
      <c r="S21" s="62">
        <f>Districts!O147</f>
        <v>-1</v>
      </c>
      <c r="U21" s="62">
        <f>Districts!P147</f>
        <v>0</v>
      </c>
      <c r="V21" s="62">
        <f>Districts!Q147</f>
        <v>2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151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2</v>
      </c>
      <c r="G22" s="62">
        <f>Districts!F148</f>
        <v>0</v>
      </c>
      <c r="H22" s="62">
        <f>Districts!G148</f>
        <v>2</v>
      </c>
      <c r="J22" s="62">
        <f>Districts!H148</f>
        <v>19</v>
      </c>
      <c r="K22" s="62">
        <f>Districts!I148</f>
        <v>0</v>
      </c>
      <c r="L22" s="62">
        <f>Districts!J148</f>
        <v>19</v>
      </c>
      <c r="M22" s="61">
        <f t="shared" si="0"/>
        <v>0.65500000000000003</v>
      </c>
      <c r="N22">
        <f ca="1">IF(ISNA(VLOOKUP($Z22,'DD Mbr'!$A$2:$N$211,14,0)),0,VLOOKUP($Z22,'DD Mbr'!$A$2:$N$211,14,0))</f>
        <v>86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3</v>
      </c>
      <c r="V22" s="62">
        <f>Districts!Q148</f>
        <v>4</v>
      </c>
      <c r="W22" s="62">
        <f>Districts!R148</f>
        <v>-1</v>
      </c>
      <c r="X22" s="61">
        <f t="shared" si="1"/>
        <v>0</v>
      </c>
      <c r="Y22">
        <f>IF(ISNA(VLOOKUP($Z22,'DD Ins'!$A$2:$N$217,14,0)),0,VLOOKUP($Z22,'DD Ins'!$A$2:$N$217,14,0))</f>
        <v>151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3</v>
      </c>
      <c r="G23" s="62">
        <f>Districts!F149</f>
        <v>0</v>
      </c>
      <c r="H23" s="62">
        <f>Districts!G149</f>
        <v>3</v>
      </c>
      <c r="J23" s="62">
        <f>Districts!H149</f>
        <v>16</v>
      </c>
      <c r="K23" s="62">
        <f>Districts!I149</f>
        <v>0</v>
      </c>
      <c r="L23" s="62">
        <f>Districts!J149</f>
        <v>16</v>
      </c>
      <c r="M23" s="61">
        <f t="shared" si="0"/>
        <v>0.59299999999999997</v>
      </c>
      <c r="N23">
        <f ca="1">IF(ISNA(VLOOKUP($Z23,'DD Mbr'!$A$2:$N$211,14,0)),0,VLOOKUP($Z23,'DD Mbr'!$A$2:$N$211,14,0))</f>
        <v>99</v>
      </c>
      <c r="P23" s="62">
        <f>Districts!L149</f>
        <v>0</v>
      </c>
      <c r="Q23" s="62">
        <f>Districts!M149</f>
        <v>1</v>
      </c>
      <c r="R23" s="62">
        <f>Districts!N149</f>
        <v>1</v>
      </c>
      <c r="S23" s="62">
        <f>Districts!O149</f>
        <v>0</v>
      </c>
      <c r="U23" s="62">
        <f>Districts!P149</f>
        <v>8</v>
      </c>
      <c r="V23" s="62">
        <f>Districts!Q149</f>
        <v>3</v>
      </c>
      <c r="W23" s="62">
        <f>Districts!R149</f>
        <v>5</v>
      </c>
      <c r="X23" s="61">
        <f t="shared" si="1"/>
        <v>0</v>
      </c>
      <c r="Y23">
        <f>IF(ISNA(VLOOKUP($Z23,'DD Ins'!$A$2:$N$217,14,0)),0,VLOOKUP($Z23,'DD Ins'!$A$2:$N$217,14,0))</f>
        <v>5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5</v>
      </c>
      <c r="K24" s="62">
        <f>Districts!I150</f>
        <v>0</v>
      </c>
      <c r="L24" s="62">
        <f>Districts!J150</f>
        <v>5</v>
      </c>
      <c r="M24" s="61">
        <f t="shared" si="0"/>
        <v>0.35699999999999998</v>
      </c>
      <c r="N24">
        <f ca="1">IF(ISNA(VLOOKUP($Z24,'DD Mbr'!$A$2:$N$211,14,0)),0,VLOOKUP($Z24,'DD Mbr'!$A$2:$N$211,14,0))</f>
        <v>124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1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151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7</v>
      </c>
      <c r="K25" s="62">
        <f>Districts!I151</f>
        <v>0</v>
      </c>
      <c r="L25" s="62">
        <f>Districts!J151</f>
        <v>7</v>
      </c>
      <c r="M25" s="61">
        <f t="shared" si="0"/>
        <v>0.38900000000000001</v>
      </c>
      <c r="N25">
        <f ca="1">IF(ISNA(VLOOKUP($Z25,'DD Mbr'!$A$2:$N$211,14,0)),0,VLOOKUP($Z25,'DD Mbr'!$A$2:$N$211,14,0))</f>
        <v>133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151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2</v>
      </c>
      <c r="G26" s="62">
        <f>Districts!F152</f>
        <v>0</v>
      </c>
      <c r="H26" s="62">
        <f>Districts!G152</f>
        <v>2</v>
      </c>
      <c r="J26" s="62">
        <f>Districts!H152</f>
        <v>16</v>
      </c>
      <c r="K26" s="62">
        <f>Districts!I152</f>
        <v>0</v>
      </c>
      <c r="L26" s="62">
        <f>Districts!J152</f>
        <v>16</v>
      </c>
      <c r="M26" s="61">
        <f t="shared" si="0"/>
        <v>0.88900000000000001</v>
      </c>
      <c r="N26">
        <f ca="1">IF(ISNA(VLOOKUP($Z26,'DD Mbr'!$A$2:$N$211,14,0)),0,VLOOKUP($Z26,'DD Mbr'!$A$2:$N$211,14,0))</f>
        <v>193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2</v>
      </c>
      <c r="V26" s="62">
        <f>Districts!Q152</f>
        <v>0</v>
      </c>
      <c r="W26" s="62">
        <f>Districts!R152</f>
        <v>2</v>
      </c>
      <c r="X26" s="61">
        <f t="shared" si="1"/>
        <v>0</v>
      </c>
      <c r="Y26">
        <f>IF(ISNA(VLOOKUP($Z26,'DD Ins'!$A$2:$N$217,14,0)),0,VLOOKUP($Z26,'DD Ins'!$A$2:$N$217,14,0))</f>
        <v>89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40</v>
      </c>
      <c r="G27" s="62">
        <f t="shared" si="3"/>
        <v>0</v>
      </c>
      <c r="H27" s="62">
        <f t="shared" si="3"/>
        <v>40</v>
      </c>
      <c r="I27" s="62">
        <f t="shared" si="3"/>
        <v>0</v>
      </c>
      <c r="J27" s="62">
        <f t="shared" si="3"/>
        <v>287</v>
      </c>
      <c r="K27" s="62">
        <f t="shared" si="3"/>
        <v>0</v>
      </c>
      <c r="L27" s="62">
        <f t="shared" si="3"/>
        <v>287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3</v>
      </c>
      <c r="G5" s="62">
        <f>Districts!F100</f>
        <v>0</v>
      </c>
      <c r="H5" s="62">
        <f>Districts!G100</f>
        <v>3</v>
      </c>
      <c r="J5" s="62">
        <f>Districts!H100</f>
        <v>19</v>
      </c>
      <c r="K5" s="62">
        <f>Districts!I100</f>
        <v>0</v>
      </c>
      <c r="L5" s="62">
        <f>Districts!J100</f>
        <v>19</v>
      </c>
      <c r="M5" s="61">
        <f t="shared" ref="M5" si="0">IFERROR(L5/E5,0)</f>
        <v>0.59375</v>
      </c>
      <c r="N5">
        <f ca="1">IF(ISNA(VLOOKUP($Z5,'DD Mbr'!$A$2:$N$211,14,0)),0,VLOOKUP($Z5,'DD Mbr'!$A$2:$N$211,14,0))</f>
        <v>101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3</v>
      </c>
      <c r="V5" s="62">
        <f>Districts!Q100</f>
        <v>6</v>
      </c>
      <c r="W5" s="62">
        <f>Districts!R100</f>
        <v>-3</v>
      </c>
      <c r="X5" s="61">
        <f t="shared" ref="X5" si="1">IFERROR(W5/P5,0)</f>
        <v>0</v>
      </c>
      <c r="Y5">
        <f>IF(ISNA(VLOOKUP($Z5,'DD Ins'!$A$2:$N$217,14,0)),0,VLOOKUP($Z5,'DD Ins'!$A$2:$N$217,14,0))</f>
        <v>205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193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89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4</v>
      </c>
      <c r="K7" s="62">
        <f>Districts!I102</f>
        <v>0</v>
      </c>
      <c r="L7" s="62">
        <f>Districts!J102</f>
        <v>4</v>
      </c>
      <c r="M7" s="61">
        <f t="shared" si="3"/>
        <v>0.26666666666666666</v>
      </c>
      <c r="N7">
        <f ca="1">IF(ISNA(VLOOKUP($Z7,'DD Mbr'!$A$2:$N$211,14,0)),0,VLOOKUP($Z7,'DD Mbr'!$A$2:$N$211,14,0))</f>
        <v>155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2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151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2</v>
      </c>
      <c r="G8" s="62">
        <f>Districts!F103</f>
        <v>0</v>
      </c>
      <c r="H8" s="62">
        <f>Districts!G103</f>
        <v>2</v>
      </c>
      <c r="J8" s="62">
        <f>Districts!H103</f>
        <v>27</v>
      </c>
      <c r="K8" s="62">
        <f>Districts!I103</f>
        <v>0</v>
      </c>
      <c r="L8" s="62">
        <f>Districts!J103</f>
        <v>27</v>
      </c>
      <c r="M8" s="61">
        <f t="shared" si="3"/>
        <v>1.2272727272727273</v>
      </c>
      <c r="N8">
        <f ca="1">IF(ISNA(VLOOKUP($Z8,'DD Mbr'!$A$2:$N$211,14,0)),0,VLOOKUP($Z8,'DD Mbr'!$A$2:$N$211,14,0))</f>
        <v>22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0</v>
      </c>
      <c r="V8" s="62">
        <f>Districts!Q103</f>
        <v>4</v>
      </c>
      <c r="W8" s="62">
        <f>Districts!R103</f>
        <v>-4</v>
      </c>
      <c r="X8" s="61">
        <f t="shared" si="4"/>
        <v>0</v>
      </c>
      <c r="Y8">
        <f>IF(ISNA(VLOOKUP($Z8,'DD Ins'!$A$2:$N$217,14,0)),0,VLOOKUP($Z8,'DD Ins'!$A$2:$N$217,14,0))</f>
        <v>215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6</v>
      </c>
      <c r="G9" s="62">
        <f>Districts!F104</f>
        <v>0</v>
      </c>
      <c r="H9" s="62">
        <f>Districts!G104</f>
        <v>6</v>
      </c>
      <c r="J9" s="62">
        <f>Districts!H104</f>
        <v>20</v>
      </c>
      <c r="K9" s="62">
        <f>Districts!I104</f>
        <v>0</v>
      </c>
      <c r="L9" s="62">
        <f>Districts!J104</f>
        <v>20</v>
      </c>
      <c r="M9" s="61">
        <f t="shared" si="3"/>
        <v>1.25</v>
      </c>
      <c r="N9">
        <f ca="1">IF(ISNA(VLOOKUP($Z9,'DD Mbr'!$A$2:$N$211,14,0)),0,VLOOKUP($Z9,'DD Mbr'!$A$2:$N$211,14,0))</f>
        <v>20</v>
      </c>
      <c r="P9" s="62">
        <f>Districts!L104</f>
        <v>0</v>
      </c>
      <c r="Q9" s="62">
        <f>Districts!M104</f>
        <v>0</v>
      </c>
      <c r="R9" s="62">
        <f>Districts!N104</f>
        <v>2</v>
      </c>
      <c r="S9" s="62">
        <f>Districts!O104</f>
        <v>-2</v>
      </c>
      <c r="U9" s="62">
        <f>Districts!P104</f>
        <v>0</v>
      </c>
      <c r="V9" s="62">
        <f>Districts!Q104</f>
        <v>5</v>
      </c>
      <c r="W9" s="62">
        <f>Districts!R104</f>
        <v>-5</v>
      </c>
      <c r="X9" s="61">
        <f t="shared" si="4"/>
        <v>0</v>
      </c>
      <c r="Y9">
        <f>IF(ISNA(VLOOKUP($Z9,'DD Ins'!$A$2:$N$217,14,0)),0,VLOOKUP($Z9,'DD Ins'!$A$2:$N$217,14,0))</f>
        <v>217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10</v>
      </c>
      <c r="G10" s="62">
        <f>Districts!F105</f>
        <v>0</v>
      </c>
      <c r="H10" s="62">
        <f>Districts!G105</f>
        <v>10</v>
      </c>
      <c r="J10" s="62">
        <f>Districts!H105</f>
        <v>83</v>
      </c>
      <c r="K10" s="62">
        <f>Districts!I105</f>
        <v>0</v>
      </c>
      <c r="L10" s="62">
        <f>Districts!J105</f>
        <v>83</v>
      </c>
      <c r="M10" s="61">
        <f t="shared" si="3"/>
        <v>3.074074074074074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4</v>
      </c>
      <c r="R10" s="62">
        <f>Districts!N105</f>
        <v>2</v>
      </c>
      <c r="S10" s="62">
        <f>Districts!O105</f>
        <v>2</v>
      </c>
      <c r="U10" s="62">
        <f>Districts!P105</f>
        <v>14</v>
      </c>
      <c r="V10" s="62">
        <f>Districts!Q105</f>
        <v>7</v>
      </c>
      <c r="W10" s="62">
        <f>Districts!R105</f>
        <v>7</v>
      </c>
      <c r="X10" s="61">
        <f t="shared" si="4"/>
        <v>0</v>
      </c>
      <c r="Y10">
        <f>IF(ISNA(VLOOKUP($Z10,'DD Ins'!$A$2:$N$217,14,0)),0,VLOOKUP($Z10,'DD Ins'!$A$2:$N$217,14,0))</f>
        <v>16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7</v>
      </c>
      <c r="G11" s="62">
        <f>Districts!F106</f>
        <v>0</v>
      </c>
      <c r="H11" s="62">
        <f>Districts!G106</f>
        <v>7</v>
      </c>
      <c r="J11" s="62">
        <f>Districts!H106</f>
        <v>32</v>
      </c>
      <c r="K11" s="62">
        <f>Districts!I106</f>
        <v>0</v>
      </c>
      <c r="L11" s="62">
        <f>Districts!J106</f>
        <v>32</v>
      </c>
      <c r="M11" s="61">
        <f t="shared" si="3"/>
        <v>1.6</v>
      </c>
      <c r="N11">
        <f ca="1">IF(ISNA(VLOOKUP($Z11,'DD Mbr'!$A$2:$N$211,14,0)),0,VLOOKUP($Z11,'DD Mbr'!$A$2:$N$211,14,0))</f>
        <v>12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4</v>
      </c>
      <c r="V11" s="62">
        <f>Districts!Q106</f>
        <v>1</v>
      </c>
      <c r="W11" s="62">
        <f>Districts!R106</f>
        <v>3</v>
      </c>
      <c r="X11" s="61">
        <f t="shared" si="4"/>
        <v>0</v>
      </c>
      <c r="Y11">
        <f>IF(ISNA(VLOOKUP($Z11,'DD Ins'!$A$2:$N$217,14,0)),0,VLOOKUP($Z11,'DD Ins'!$A$2:$N$217,14,0))</f>
        <v>32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8</v>
      </c>
      <c r="G12" s="62">
        <f>Districts!F107</f>
        <v>0</v>
      </c>
      <c r="H12" s="62">
        <f>Districts!G107</f>
        <v>8</v>
      </c>
      <c r="J12" s="62">
        <f>Districts!H107</f>
        <v>37</v>
      </c>
      <c r="K12" s="62">
        <f>Districts!I107</f>
        <v>0</v>
      </c>
      <c r="L12" s="62">
        <f>Districts!J107</f>
        <v>37</v>
      </c>
      <c r="M12" s="61">
        <f t="shared" si="3"/>
        <v>1.2333333333333334</v>
      </c>
      <c r="N12">
        <f ca="1">IF(ISNA(VLOOKUP($Z12,'DD Mbr'!$A$2:$N$211,14,0)),0,VLOOKUP($Z12,'DD Mbr'!$A$2:$N$211,14,0))</f>
        <v>21</v>
      </c>
      <c r="P12" s="62">
        <f>Districts!L107</f>
        <v>0</v>
      </c>
      <c r="Q12" s="62">
        <f>Districts!M107</f>
        <v>1</v>
      </c>
      <c r="R12" s="62">
        <f>Districts!N107</f>
        <v>1</v>
      </c>
      <c r="S12" s="62">
        <f>Districts!O107</f>
        <v>0</v>
      </c>
      <c r="U12" s="62">
        <f>Districts!P107</f>
        <v>10</v>
      </c>
      <c r="V12" s="62">
        <f>Districts!Q107</f>
        <v>5</v>
      </c>
      <c r="W12" s="62">
        <f>Districts!R107</f>
        <v>5</v>
      </c>
      <c r="X12" s="61">
        <f t="shared" si="4"/>
        <v>0</v>
      </c>
      <c r="Y12">
        <f>IF(ISNA(VLOOKUP($Z12,'DD Ins'!$A$2:$N$217,14,0)),0,VLOOKUP($Z12,'DD Ins'!$A$2:$N$217,14,0))</f>
        <v>5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11</v>
      </c>
      <c r="G13" s="62">
        <f>Districts!F108</f>
        <v>0</v>
      </c>
      <c r="H13" s="62">
        <f>Districts!G108</f>
        <v>11</v>
      </c>
      <c r="J13" s="62">
        <f>Districts!H108</f>
        <v>64</v>
      </c>
      <c r="K13" s="62">
        <f>Districts!I108</f>
        <v>0</v>
      </c>
      <c r="L13" s="62">
        <f>Districts!J108</f>
        <v>64</v>
      </c>
      <c r="M13" s="61">
        <f t="shared" si="3"/>
        <v>1.641025641025641</v>
      </c>
      <c r="N13">
        <f ca="1">IF(ISNA(VLOOKUP($Z13,'DD Mbr'!$A$2:$N$211,14,0)),0,VLOOKUP($Z13,'DD Mbr'!$A$2:$N$211,14,0))</f>
        <v>10</v>
      </c>
      <c r="P13" s="62">
        <f>Districts!L108</f>
        <v>0</v>
      </c>
      <c r="Q13" s="62">
        <f>Districts!M108</f>
        <v>0</v>
      </c>
      <c r="R13" s="62">
        <f>Districts!N108</f>
        <v>1</v>
      </c>
      <c r="S13" s="62">
        <f>Districts!O108</f>
        <v>-1</v>
      </c>
      <c r="U13" s="62">
        <f>Districts!P108</f>
        <v>10</v>
      </c>
      <c r="V13" s="62">
        <f>Districts!Q108</f>
        <v>9</v>
      </c>
      <c r="W13" s="62">
        <f>Districts!R108</f>
        <v>1</v>
      </c>
      <c r="X13" s="61">
        <f t="shared" si="4"/>
        <v>0</v>
      </c>
      <c r="Y13">
        <f>IF(ISNA(VLOOKUP($Z13,'DD Ins'!$A$2:$N$217,14,0)),0,VLOOKUP($Z13,'DD Ins'!$A$2:$N$217,14,0))</f>
        <v>32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5</v>
      </c>
      <c r="G14" s="62">
        <f>Districts!F109</f>
        <v>0</v>
      </c>
      <c r="H14" s="62">
        <f>Districts!G109</f>
        <v>5</v>
      </c>
      <c r="J14" s="62">
        <f>Districts!H109</f>
        <v>17</v>
      </c>
      <c r="K14" s="62">
        <f>Districts!I109</f>
        <v>0</v>
      </c>
      <c r="L14" s="62">
        <f>Districts!J109</f>
        <v>17</v>
      </c>
      <c r="M14" s="61">
        <f t="shared" si="3"/>
        <v>0.85</v>
      </c>
      <c r="N14">
        <f ca="1">IF(ISNA(VLOOKUP($Z14,'DD Mbr'!$A$2:$N$211,14,0)),0,VLOOKUP($Z14,'DD Mbr'!$A$2:$N$211,14,0))</f>
        <v>51</v>
      </c>
      <c r="P14" s="62">
        <f>Districts!L109</f>
        <v>0</v>
      </c>
      <c r="Q14" s="62">
        <f>Districts!M109</f>
        <v>2</v>
      </c>
      <c r="R14" s="62">
        <f>Districts!N109</f>
        <v>1</v>
      </c>
      <c r="S14" s="62">
        <f>Districts!O109</f>
        <v>1</v>
      </c>
      <c r="U14" s="62">
        <f>Districts!P109</f>
        <v>4</v>
      </c>
      <c r="V14" s="62">
        <f>Districts!Q109</f>
        <v>5</v>
      </c>
      <c r="W14" s="62">
        <f>Districts!R109</f>
        <v>-1</v>
      </c>
      <c r="X14" s="61">
        <f t="shared" si="4"/>
        <v>0</v>
      </c>
      <c r="Y14">
        <f>IF(ISNA(VLOOKUP($Z14,'DD Ins'!$A$2:$N$217,14,0)),0,VLOOKUP($Z14,'DD Ins'!$A$2:$N$217,14,0))</f>
        <v>151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3</v>
      </c>
      <c r="G15" s="62">
        <f>Districts!F110</f>
        <v>0</v>
      </c>
      <c r="H15" s="62">
        <f>Districts!G110</f>
        <v>3</v>
      </c>
      <c r="J15" s="62">
        <f>Districts!H110</f>
        <v>14</v>
      </c>
      <c r="K15" s="62">
        <f>Districts!I110</f>
        <v>0</v>
      </c>
      <c r="L15" s="62">
        <f>Districts!J110</f>
        <v>14</v>
      </c>
      <c r="M15" s="61">
        <f t="shared" si="3"/>
        <v>0.66666666666666663</v>
      </c>
      <c r="N15">
        <f ca="1">IF(ISNA(VLOOKUP($Z15,'DD Mbr'!$A$2:$N$211,14,0)),0,VLOOKUP($Z15,'DD Mbr'!$A$2:$N$211,14,0))</f>
        <v>75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2</v>
      </c>
      <c r="V15" s="62">
        <f>Districts!Q110</f>
        <v>1</v>
      </c>
      <c r="W15" s="62">
        <f>Districts!R110</f>
        <v>1</v>
      </c>
      <c r="X15" s="61">
        <f t="shared" si="4"/>
        <v>0</v>
      </c>
      <c r="Y15">
        <f>IF(ISNA(VLOOKUP($Z15,'DD Ins'!$A$2:$N$217,14,0)),0,VLOOKUP($Z15,'DD Ins'!$A$2:$N$217,14,0))</f>
        <v>32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2</v>
      </c>
      <c r="G16" s="62">
        <f>Districts!F111</f>
        <v>0</v>
      </c>
      <c r="H16" s="62">
        <f>Districts!G111</f>
        <v>2</v>
      </c>
      <c r="J16" s="62">
        <f>Districts!H111</f>
        <v>24</v>
      </c>
      <c r="K16" s="62">
        <f>Districts!I111</f>
        <v>0</v>
      </c>
      <c r="L16" s="62">
        <f>Districts!J111</f>
        <v>24</v>
      </c>
      <c r="M16" s="61">
        <f t="shared" si="3"/>
        <v>0.72727272727272729</v>
      </c>
      <c r="N16">
        <f ca="1">IF(ISNA(VLOOKUP($Z16,'DD Mbr'!$A$2:$N$211,14,0)),0,VLOOKUP($Z16,'DD Mbr'!$A$2:$N$211,14,0))</f>
        <v>70</v>
      </c>
      <c r="P16" s="62">
        <f>Districts!L111</f>
        <v>0</v>
      </c>
      <c r="Q16" s="62">
        <f>Districts!M111</f>
        <v>1</v>
      </c>
      <c r="R16" s="62">
        <f>Districts!N111</f>
        <v>0</v>
      </c>
      <c r="S16" s="62">
        <f>Districts!O111</f>
        <v>1</v>
      </c>
      <c r="U16" s="62">
        <f>Districts!P111</f>
        <v>6</v>
      </c>
      <c r="V16" s="62">
        <f>Districts!Q111</f>
        <v>8</v>
      </c>
      <c r="W16" s="62">
        <f>Districts!R111</f>
        <v>-2</v>
      </c>
      <c r="X16" s="61">
        <f t="shared" si="4"/>
        <v>0</v>
      </c>
      <c r="Y16">
        <f>IF(ISNA(VLOOKUP($Z16,'DD Ins'!$A$2:$N$217,14,0)),0,VLOOKUP($Z16,'DD Ins'!$A$2:$N$217,14,0))</f>
        <v>151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3</v>
      </c>
      <c r="G17" s="62">
        <f>Districts!F112</f>
        <v>0</v>
      </c>
      <c r="H17" s="62">
        <f>Districts!G112</f>
        <v>3</v>
      </c>
      <c r="J17" s="62">
        <f>Districts!H112</f>
        <v>4</v>
      </c>
      <c r="K17" s="62">
        <f>Districts!I112</f>
        <v>0</v>
      </c>
      <c r="L17" s="62">
        <f>Districts!J112</f>
        <v>4</v>
      </c>
      <c r="M17" s="61">
        <f t="shared" si="3"/>
        <v>0.2857142857142857</v>
      </c>
      <c r="N17">
        <f ca="1">IF(ISNA(VLOOKUP($Z17,'DD Mbr'!$A$2:$N$211,14,0)),0,VLOOKUP($Z17,'DD Mbr'!$A$2:$N$211,14,0))</f>
        <v>148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4</v>
      </c>
      <c r="V17" s="62">
        <f>Districts!Q112</f>
        <v>1</v>
      </c>
      <c r="W17" s="62">
        <f>Districts!R112</f>
        <v>3</v>
      </c>
      <c r="X17" s="61">
        <f t="shared" si="4"/>
        <v>0</v>
      </c>
      <c r="Y17">
        <f>IF(ISNA(VLOOKUP($Z17,'DD Ins'!$A$2:$N$217,14,0)),0,VLOOKUP($Z17,'DD Ins'!$A$2:$N$217,14,0))</f>
        <v>23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4</v>
      </c>
      <c r="G18" s="62">
        <f>Districts!F113</f>
        <v>0</v>
      </c>
      <c r="H18" s="62">
        <f>Districts!G113</f>
        <v>4</v>
      </c>
      <c r="J18" s="62">
        <f>Districts!H113</f>
        <v>4</v>
      </c>
      <c r="K18" s="62">
        <f>Districts!I113</f>
        <v>0</v>
      </c>
      <c r="L18" s="62">
        <f>Districts!J113</f>
        <v>4</v>
      </c>
      <c r="M18" s="61">
        <f t="shared" si="3"/>
        <v>0.26666666666666666</v>
      </c>
      <c r="N18">
        <f ca="1">IF(ISNA(VLOOKUP($Z18,'DD Mbr'!$A$2:$N$211,14,0)),0,VLOOKUP($Z18,'DD Mbr'!$A$2:$N$211,14,0))</f>
        <v>155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89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3</v>
      </c>
      <c r="G19" s="62">
        <f>Districts!F114</f>
        <v>0</v>
      </c>
      <c r="H19" s="62">
        <f>Districts!G114</f>
        <v>3</v>
      </c>
      <c r="J19" s="62">
        <f>Districts!H114</f>
        <v>11</v>
      </c>
      <c r="K19" s="62">
        <f>Districts!I114</f>
        <v>0</v>
      </c>
      <c r="L19" s="62">
        <f>Districts!J114</f>
        <v>11</v>
      </c>
      <c r="M19" s="61">
        <f t="shared" si="3"/>
        <v>0.61111111111111116</v>
      </c>
      <c r="N19">
        <f ca="1">IF(ISNA(VLOOKUP($Z19,'DD Mbr'!$A$2:$N$211,14,0)),0,VLOOKUP($Z19,'DD Mbr'!$A$2:$N$211,14,0))</f>
        <v>88</v>
      </c>
      <c r="P19" s="62">
        <f>Districts!L114</f>
        <v>0</v>
      </c>
      <c r="Q19" s="62">
        <f>Districts!M114</f>
        <v>1</v>
      </c>
      <c r="R19" s="62">
        <f>Districts!N114</f>
        <v>0</v>
      </c>
      <c r="S19" s="62">
        <f>Districts!O114</f>
        <v>1</v>
      </c>
      <c r="U19" s="62">
        <f>Districts!P114</f>
        <v>5</v>
      </c>
      <c r="V19" s="62">
        <f>Districts!Q114</f>
        <v>5</v>
      </c>
      <c r="W19" s="62">
        <f>Districts!R114</f>
        <v>0</v>
      </c>
      <c r="X19" s="61">
        <f t="shared" si="4"/>
        <v>0</v>
      </c>
      <c r="Y19">
        <f>IF(ISNA(VLOOKUP($Z19,'DD Ins'!$A$2:$N$217,14,0)),0,VLOOKUP($Z19,'DD Ins'!$A$2:$N$217,14,0))</f>
        <v>89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8</v>
      </c>
      <c r="G20" s="62">
        <f>Districts!F115</f>
        <v>0</v>
      </c>
      <c r="H20" s="62">
        <f>Districts!G115</f>
        <v>8</v>
      </c>
      <c r="J20" s="62">
        <f>Districts!H115</f>
        <v>12</v>
      </c>
      <c r="K20" s="62">
        <f>Districts!I115</f>
        <v>0</v>
      </c>
      <c r="L20" s="62">
        <f>Districts!J115</f>
        <v>12</v>
      </c>
      <c r="M20" s="61">
        <f t="shared" si="3"/>
        <v>0.44444444444444442</v>
      </c>
      <c r="N20">
        <f ca="1">IF(ISNA(VLOOKUP($Z20,'DD Mbr'!$A$2:$N$211,14,0)),0,VLOOKUP($Z20,'DD Mbr'!$A$2:$N$211,14,0))</f>
        <v>123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2</v>
      </c>
      <c r="V20" s="62">
        <f>Districts!Q115</f>
        <v>1</v>
      </c>
      <c r="W20" s="62">
        <f>Districts!R115</f>
        <v>1</v>
      </c>
      <c r="X20" s="61">
        <f t="shared" si="4"/>
        <v>0</v>
      </c>
      <c r="Y20">
        <f>IF(ISNA(VLOOKUP($Z20,'DD Ins'!$A$2:$N$217,14,0)),0,VLOOKUP($Z20,'DD Ins'!$A$2:$N$217,14,0))</f>
        <v>32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10</v>
      </c>
      <c r="K5" s="62">
        <f>Districts!I206</f>
        <v>0</v>
      </c>
      <c r="L5" s="62">
        <f>Districts!J206</f>
        <v>10</v>
      </c>
      <c r="M5" s="61">
        <f>IFERROR(ROUND(+L5/E5,3),0)</f>
        <v>0.66700000000000004</v>
      </c>
      <c r="N5">
        <f ca="1">IF(ISNA(VLOOKUP($Z5,'DD Mbr'!$A$2:$N$211,14,0)),0,VLOOKUP($Z5,'DD Mbr'!$A$2:$N$211,14,0))</f>
        <v>56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10</v>
      </c>
      <c r="G6" s="62">
        <f>Districts!F207</f>
        <v>0</v>
      </c>
      <c r="H6" s="62">
        <f>Districts!G207</f>
        <v>10</v>
      </c>
      <c r="J6" s="62">
        <f>Districts!H207</f>
        <v>21</v>
      </c>
      <c r="K6" s="62">
        <f>Districts!I207</f>
        <v>0</v>
      </c>
      <c r="L6" s="62">
        <f>Districts!J207</f>
        <v>21</v>
      </c>
      <c r="M6" s="61">
        <f>IFERROR(ROUND(+L6/E6,3),0)</f>
        <v>3</v>
      </c>
      <c r="N6">
        <f ca="1">IF(ISNA(VLOOKUP($Z6,'DD Mbr'!$A$2:$N$211,14,0)),0,VLOOKUP($Z6,'DD Mbr'!$A$2:$N$211,14,0))</f>
        <v>3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1</v>
      </c>
      <c r="U6" s="62">
        <f>Districts!Q207</f>
        <v>1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151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45</v>
      </c>
      <c r="K7" s="62">
        <f>Districts!I208</f>
        <v>0</v>
      </c>
      <c r="L7" s="62">
        <f>Districts!J208</f>
        <v>45</v>
      </c>
      <c r="M7" s="61">
        <f t="shared" ref="M7:M12" si="0">IFERROR(ROUND(+L7/E7,3),0)</f>
        <v>4.0910000000000002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7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151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11</v>
      </c>
      <c r="K8" s="62">
        <f>Districts!I209</f>
        <v>0</v>
      </c>
      <c r="L8" s="62">
        <f>Districts!J209</f>
        <v>11</v>
      </c>
      <c r="M8" s="61">
        <f t="shared" si="0"/>
        <v>1.571</v>
      </c>
      <c r="N8">
        <f ca="1">IF(ISNA(VLOOKUP($Z8,'DD Mbr'!$A$2:$N$211,14,0)),0,VLOOKUP($Z8,'DD Mbr'!$A$2:$N$211,14,0))</f>
        <v>11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151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4</v>
      </c>
      <c r="K9" s="62">
        <f>Districts!I210</f>
        <v>0</v>
      </c>
      <c r="L9" s="62">
        <f>Districts!J210</f>
        <v>4</v>
      </c>
      <c r="M9" s="61">
        <f t="shared" si="0"/>
        <v>0.28599999999999998</v>
      </c>
      <c r="N9">
        <f ca="1">IF(ISNA(VLOOKUP($Z9,'DD Mbr'!$A$2:$N$211,14,0)),0,VLOOKUP($Z9,'DD Mbr'!$A$2:$N$211,14,0))</f>
        <v>148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2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151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89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19</v>
      </c>
      <c r="K12" s="62">
        <f>Districts!I213</f>
        <v>0</v>
      </c>
      <c r="L12" s="62">
        <f>Districts!J213</f>
        <v>19</v>
      </c>
      <c r="M12" s="61">
        <f t="shared" si="0"/>
        <v>1.7270000000000001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2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32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10</v>
      </c>
      <c r="G14" s="62">
        <f t="shared" si="6"/>
        <v>0</v>
      </c>
      <c r="H14" s="62">
        <f t="shared" si="6"/>
        <v>10</v>
      </c>
      <c r="I14" s="62">
        <f t="shared" si="6"/>
        <v>0</v>
      </c>
      <c r="J14" s="62">
        <f t="shared" si="6"/>
        <v>114</v>
      </c>
      <c r="K14" s="62">
        <f t="shared" si="6"/>
        <v>0</v>
      </c>
      <c r="L14" s="62">
        <f t="shared" si="6"/>
        <v>114</v>
      </c>
      <c r="P14" s="62">
        <f>SUM(P5:P12)</f>
        <v>0</v>
      </c>
      <c r="Q14" s="62">
        <f t="shared" ref="Q14:W14" si="7">SUM(Q5:Q12)</f>
        <v>0</v>
      </c>
      <c r="R14" s="62">
        <f t="shared" si="7"/>
        <v>0</v>
      </c>
      <c r="S14" s="62">
        <f t="shared" si="7"/>
        <v>0</v>
      </c>
      <c r="T14" s="62">
        <f t="shared" si="7"/>
        <v>13</v>
      </c>
      <c r="U14" s="62">
        <f t="shared" si="7"/>
        <v>4</v>
      </c>
      <c r="V14" s="62">
        <f t="shared" si="7"/>
        <v>-1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1000</v>
      </c>
    </row>
    <row r="3" spans="1:1">
      <c r="A3" t="s">
        <v>952</v>
      </c>
    </row>
    <row r="5" spans="1:1">
      <c r="A5" t="s">
        <v>953</v>
      </c>
    </row>
    <row r="6" spans="1:1">
      <c r="A6" t="s">
        <v>954</v>
      </c>
    </row>
    <row r="7" spans="1:1">
      <c r="A7" t="s">
        <v>959</v>
      </c>
    </row>
    <row r="8" spans="1:1">
      <c r="A8" t="s">
        <v>960</v>
      </c>
    </row>
    <row r="9" spans="1:1">
      <c r="A9" t="s">
        <v>961</v>
      </c>
    </row>
    <row r="10" spans="1:1">
      <c r="A10" t="s">
        <v>955</v>
      </c>
    </row>
    <row r="12" spans="1:1">
      <c r="A12" t="s">
        <v>956</v>
      </c>
    </row>
    <row r="13" spans="1:1">
      <c r="A13" t="s">
        <v>957</v>
      </c>
    </row>
    <row r="14" spans="1:1">
      <c r="A14" t="s">
        <v>958</v>
      </c>
    </row>
    <row r="15" spans="1:1">
      <c r="A15" t="s">
        <v>962</v>
      </c>
    </row>
    <row r="17" spans="1:6">
      <c r="A17" t="s">
        <v>963</v>
      </c>
    </row>
    <row r="18" spans="1:6">
      <c r="A18" t="s">
        <v>964</v>
      </c>
    </row>
    <row r="20" spans="1:6">
      <c r="A20" t="s">
        <v>965</v>
      </c>
    </row>
    <row r="22" spans="1:6" ht="15">
      <c r="E22" s="388" t="s">
        <v>966</v>
      </c>
      <c r="F22" s="388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45351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1</v>
      </c>
      <c r="G5" s="62">
        <f>Districts!F14</f>
        <v>0</v>
      </c>
      <c r="H5" s="62">
        <f>Districts!G14</f>
        <v>1</v>
      </c>
      <c r="J5" s="62">
        <f>Districts!H14</f>
        <v>17</v>
      </c>
      <c r="K5" s="62">
        <f>Districts!I14</f>
        <v>0</v>
      </c>
      <c r="L5" s="62">
        <f>Districts!J14</f>
        <v>17</v>
      </c>
      <c r="M5" s="61">
        <f>IFERROR(L5/E5,0)</f>
        <v>0.62962962962962965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3</v>
      </c>
      <c r="V5" s="62">
        <f>Districts!Q14</f>
        <v>2</v>
      </c>
      <c r="W5" s="62">
        <f>Districts!R14</f>
        <v>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4</v>
      </c>
      <c r="G6" s="62">
        <f>Districts!F15</f>
        <v>0</v>
      </c>
      <c r="H6" s="62">
        <f>Districts!G15</f>
        <v>4</v>
      </c>
      <c r="J6" s="62">
        <f>Districts!H15</f>
        <v>15</v>
      </c>
      <c r="K6" s="62">
        <f>Districts!I15</f>
        <v>0</v>
      </c>
      <c r="L6" s="62">
        <f>Districts!J15</f>
        <v>15</v>
      </c>
      <c r="M6" s="61">
        <f>IFERROR(L6/E6,0)</f>
        <v>0.83333333333333337</v>
      </c>
      <c r="N6">
        <f ca="1">IF(ISNA(VLOOKUP($Z6,'DD Mbr'!$A$2:$N$215,14,0)),0,VLOOKUP($Z6,'DD Mbr'!$A$2:$N$215,14,0))</f>
        <v>178</v>
      </c>
      <c r="P6" s="62">
        <f>Districts!L15</f>
        <v>0</v>
      </c>
      <c r="Q6" s="62">
        <f>Districts!M15</f>
        <v>0</v>
      </c>
      <c r="R6" s="62">
        <f>Districts!N15</f>
        <v>1</v>
      </c>
      <c r="S6" s="62">
        <f>Districts!O15</f>
        <v>-1</v>
      </c>
      <c r="U6" s="62">
        <f>Districts!P15</f>
        <v>1</v>
      </c>
      <c r="V6" s="62">
        <f>Districts!Q15</f>
        <v>2</v>
      </c>
      <c r="W6" s="62">
        <f>Districts!R15</f>
        <v>-1</v>
      </c>
      <c r="X6" s="61">
        <f>IFERROR(W6/P6,0)</f>
        <v>0</v>
      </c>
      <c r="Y6">
        <f>IF(ISNA(VLOOKUP($Z6,'DD Ins'!$A$2:$N$217,14,0)),0,VLOOKUP($Z6,'DD Ins'!$A$2:$N$217,14,0))</f>
        <v>151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4</v>
      </c>
      <c r="G7" s="62">
        <f>Districts!F15</f>
        <v>0</v>
      </c>
      <c r="H7" s="62">
        <f>Districts!G15</f>
        <v>4</v>
      </c>
      <c r="J7" s="62">
        <f>Districts!H15</f>
        <v>15</v>
      </c>
      <c r="K7" s="62">
        <f>Districts!I15</f>
        <v>0</v>
      </c>
      <c r="L7" s="62">
        <f>Districts!J15</f>
        <v>15</v>
      </c>
      <c r="M7" s="61">
        <f>IFERROR(L7/E7,0)</f>
        <v>0.83333333333333337</v>
      </c>
      <c r="N7">
        <f ca="1">IF(ISNA(VLOOKUP($Z7,'DD Mbr'!$A$2:$N$215,14,0)),0,VLOOKUP($Z7,'DD Mbr'!$A$2:$N$215,14,0))</f>
        <v>88</v>
      </c>
      <c r="P7" s="62">
        <f>Districts!L15</f>
        <v>0</v>
      </c>
      <c r="Q7" s="62">
        <f>Districts!M15</f>
        <v>0</v>
      </c>
      <c r="R7" s="62">
        <f>Districts!N15</f>
        <v>1</v>
      </c>
      <c r="S7" s="62">
        <f>Districts!O15</f>
        <v>-1</v>
      </c>
      <c r="U7" s="62">
        <f>Districts!P15</f>
        <v>1</v>
      </c>
      <c r="V7" s="62">
        <f>Districts!Q15</f>
        <v>2</v>
      </c>
      <c r="W7" s="62">
        <f>Districts!R15</f>
        <v>-1</v>
      </c>
      <c r="X7" s="61">
        <f>IFERROR(W7/P7,0)</f>
        <v>0</v>
      </c>
      <c r="Y7">
        <f>IF(ISNA(VLOOKUP($Z7,'DD Ins'!$A$2:$N$217,14,0)),0,VLOOKUP($Z7,'DD Ins'!$A$2:$N$217,14,0))</f>
        <v>32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4</v>
      </c>
      <c r="G8" s="62">
        <f>Districts!F15</f>
        <v>0</v>
      </c>
      <c r="H8" s="62">
        <f>Districts!G15</f>
        <v>4</v>
      </c>
      <c r="J8" s="62">
        <f>Districts!H15</f>
        <v>15</v>
      </c>
      <c r="K8" s="62">
        <f>Districts!I15</f>
        <v>0</v>
      </c>
      <c r="L8" s="62">
        <f>Districts!J15</f>
        <v>15</v>
      </c>
      <c r="M8" s="61">
        <f t="shared" ref="M8:M23" si="0">IFERROR(L8/E8,0)</f>
        <v>0.83333333333333337</v>
      </c>
      <c r="N8">
        <f ca="1">IF(ISNA(VLOOKUP($Z8,'DD Mbr'!$A$2:$N$215,14,0)),0,VLOOKUP($Z8,'DD Mbr'!$A$2:$N$215,14,0))</f>
        <v>49</v>
      </c>
      <c r="P8" s="62">
        <f>Districts!L15</f>
        <v>0</v>
      </c>
      <c r="Q8" s="62">
        <f>Districts!M15</f>
        <v>0</v>
      </c>
      <c r="R8" s="62">
        <f>Districts!N15</f>
        <v>1</v>
      </c>
      <c r="S8" s="62">
        <f>Districts!O15</f>
        <v>-1</v>
      </c>
      <c r="U8" s="62">
        <f>Districts!P15</f>
        <v>1</v>
      </c>
      <c r="V8" s="62">
        <f>Districts!Q15</f>
        <v>2</v>
      </c>
      <c r="W8" s="62">
        <f>Districts!R15</f>
        <v>-1</v>
      </c>
      <c r="X8" s="61">
        <f t="shared" ref="X8:X23" si="1">IFERROR(W8/P8,0)</f>
        <v>0</v>
      </c>
      <c r="Y8">
        <f>IF(ISNA(VLOOKUP($Z8,'DD Ins'!$A$2:$N$217,14,0)),0,VLOOKUP($Z8,'DD Ins'!$A$2:$N$217,14,0))</f>
        <v>151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2</v>
      </c>
      <c r="G9" s="62">
        <f>Districts!F16</f>
        <v>0</v>
      </c>
      <c r="H9" s="62">
        <f>Districts!G16</f>
        <v>2</v>
      </c>
      <c r="J9" s="62">
        <f>Districts!H16</f>
        <v>35</v>
      </c>
      <c r="K9" s="62">
        <f>Districts!I16</f>
        <v>0</v>
      </c>
      <c r="L9" s="62">
        <f>Districts!J16</f>
        <v>35</v>
      </c>
      <c r="M9" s="61">
        <f t="shared" si="0"/>
        <v>1.1666666666666667</v>
      </c>
      <c r="N9">
        <f ca="1">IF(ISNA(VLOOKUP($Z9,'DD Mbr'!$A$2:$N$215,14,0)),0,VLOOKUP($Z9,'DD Mbr'!$A$2:$N$215,14,0))</f>
        <v>25</v>
      </c>
      <c r="P9" s="62">
        <f>Districts!L16</f>
        <v>0</v>
      </c>
      <c r="Q9" s="62">
        <f>Districts!M16</f>
        <v>0</v>
      </c>
      <c r="R9" s="62">
        <f>Districts!N16</f>
        <v>1</v>
      </c>
      <c r="S9" s="62">
        <f>Districts!O16</f>
        <v>-1</v>
      </c>
      <c r="U9" s="62">
        <f>Districts!P16</f>
        <v>6</v>
      </c>
      <c r="V9" s="62">
        <f>Districts!Q16</f>
        <v>6</v>
      </c>
      <c r="W9" s="62">
        <f>Districts!R16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4</v>
      </c>
      <c r="G10" s="62">
        <f>Districts!F17</f>
        <v>0</v>
      </c>
      <c r="H10" s="62">
        <f>Districts!G17</f>
        <v>4</v>
      </c>
      <c r="J10" s="62">
        <f>Districts!H17</f>
        <v>57</v>
      </c>
      <c r="K10" s="62">
        <f>Districts!I17</f>
        <v>0</v>
      </c>
      <c r="L10" s="62">
        <f>Districts!J17</f>
        <v>57</v>
      </c>
      <c r="M10" s="61">
        <f t="shared" si="0"/>
        <v>2.5909090909090908</v>
      </c>
      <c r="N10">
        <f ca="1">IF(ISNA(VLOOKUP($Z10,'DD Mbr'!$A$2:$N$215,14,0)),0,VLOOKUP($Z10,'DD Mbr'!$A$2:$N$215,14,0))</f>
        <v>4</v>
      </c>
      <c r="P10" s="62">
        <f>Districts!L17</f>
        <v>0</v>
      </c>
      <c r="Q10" s="62">
        <f>Districts!M17</f>
        <v>1</v>
      </c>
      <c r="R10" s="62">
        <f>Districts!N17</f>
        <v>0</v>
      </c>
      <c r="S10" s="62">
        <f>Districts!O17</f>
        <v>1</v>
      </c>
      <c r="U10" s="62">
        <f>Districts!P17</f>
        <v>9</v>
      </c>
      <c r="V10" s="62">
        <f>Districts!Q17</f>
        <v>3</v>
      </c>
      <c r="W10" s="62">
        <f>Districts!R17</f>
        <v>6</v>
      </c>
      <c r="X10" s="61">
        <f t="shared" si="1"/>
        <v>0</v>
      </c>
      <c r="Y10">
        <f>IF(ISNA(VLOOKUP($Z10,'DD Ins'!$A$2:$N$217,14,0)),0,VLOOKUP($Z10,'DD Ins'!$A$2:$N$217,14,0))</f>
        <v>5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0</v>
      </c>
      <c r="G11" s="62">
        <f>Districts!F18</f>
        <v>0</v>
      </c>
      <c r="H11" s="62">
        <f>Districts!G18</f>
        <v>0</v>
      </c>
      <c r="J11" s="62">
        <f>Districts!H18</f>
        <v>4</v>
      </c>
      <c r="K11" s="62">
        <f>Districts!I18</f>
        <v>0</v>
      </c>
      <c r="L11" s="62">
        <f>Districts!J18</f>
        <v>4</v>
      </c>
      <c r="M11" s="61">
        <f t="shared" si="0"/>
        <v>0.30769230769230771</v>
      </c>
      <c r="N11">
        <f ca="1">IF(ISNA(VLOOKUP($Z11,'DD Mbr'!$A$2:$N$215,14,0)),0,VLOOKUP($Z11,'DD Mbr'!$A$2:$N$215,14,0))</f>
        <v>144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1</v>
      </c>
      <c r="V11" s="62">
        <f>Districts!Q18</f>
        <v>0</v>
      </c>
      <c r="W11" s="62">
        <f>Districts!R18</f>
        <v>1</v>
      </c>
      <c r="X11" s="61">
        <f t="shared" si="1"/>
        <v>0</v>
      </c>
      <c r="Y11">
        <f>IF(ISNA(VLOOKUP($Z11,'DD Ins'!$A$2:$N$217,14,0)),0,VLOOKUP($Z11,'DD Ins'!$A$2:$N$217,14,0))</f>
        <v>32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2</v>
      </c>
      <c r="G12" s="62">
        <f>Districts!F19</f>
        <v>0</v>
      </c>
      <c r="H12" s="62">
        <f>Districts!G19</f>
        <v>2</v>
      </c>
      <c r="J12" s="62">
        <f>Districts!H19</f>
        <v>13</v>
      </c>
      <c r="K12" s="62">
        <f>Districts!I19</f>
        <v>0</v>
      </c>
      <c r="L12" s="62">
        <f>Districts!J19</f>
        <v>13</v>
      </c>
      <c r="M12" s="61">
        <f t="shared" si="0"/>
        <v>0.40625</v>
      </c>
      <c r="N12">
        <f ca="1">IF(ISNA(VLOOKUP($Z12,'DD Mbr'!$A$2:$N$215,14,0)),0,VLOOKUP($Z12,'DD Mbr'!$A$2:$N$215,14,0))</f>
        <v>132</v>
      </c>
      <c r="P12" s="62">
        <f>Districts!L19</f>
        <v>0</v>
      </c>
      <c r="Q12" s="62">
        <f>Districts!M19</f>
        <v>2</v>
      </c>
      <c r="R12" s="62">
        <f>Districts!N19</f>
        <v>0</v>
      </c>
      <c r="S12" s="62">
        <f>Districts!O19</f>
        <v>2</v>
      </c>
      <c r="U12" s="62">
        <f>Districts!P19</f>
        <v>8</v>
      </c>
      <c r="V12" s="62">
        <f>Districts!Q19</f>
        <v>5</v>
      </c>
      <c r="W12" s="62">
        <f>Districts!R19</f>
        <v>3</v>
      </c>
      <c r="X12" s="61">
        <f t="shared" si="1"/>
        <v>0</v>
      </c>
      <c r="Y12">
        <f>IF(ISNA(VLOOKUP($Z12,'DD Ins'!$A$2:$N$217,14,0)),0,VLOOKUP($Z12,'DD Ins'!$A$2:$N$217,14,0))</f>
        <v>23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1</v>
      </c>
      <c r="G13" s="62">
        <f>Districts!F20</f>
        <v>0</v>
      </c>
      <c r="H13" s="62">
        <f>Districts!G20</f>
        <v>1</v>
      </c>
      <c r="J13" s="62">
        <f>Districts!H20</f>
        <v>6</v>
      </c>
      <c r="K13" s="62">
        <f>Districts!I20</f>
        <v>0</v>
      </c>
      <c r="L13" s="62">
        <f>Districts!J20</f>
        <v>6</v>
      </c>
      <c r="M13" s="61">
        <f t="shared" si="0"/>
        <v>0.27272727272727271</v>
      </c>
      <c r="N13">
        <f ca="1">IF(ISNA(VLOOKUP($Z13,'DD Mbr'!$A$2:$N$215,14,0)),0,VLOOKUP($Z13,'DD Mbr'!$A$2:$N$215,14,0))</f>
        <v>164</v>
      </c>
      <c r="P13" s="62">
        <f>Districts!L20</f>
        <v>0</v>
      </c>
      <c r="Q13" s="62">
        <f>Districts!M20</f>
        <v>0</v>
      </c>
      <c r="R13" s="62">
        <f>Districts!N20</f>
        <v>1</v>
      </c>
      <c r="S13" s="62">
        <f>Districts!O20</f>
        <v>-1</v>
      </c>
      <c r="U13" s="62">
        <f>Districts!P20</f>
        <v>1</v>
      </c>
      <c r="V13" s="62">
        <f>Districts!Q20</f>
        <v>3</v>
      </c>
      <c r="W13" s="62">
        <f>Districts!R20</f>
        <v>-2</v>
      </c>
      <c r="X13" s="61">
        <f t="shared" si="1"/>
        <v>0</v>
      </c>
      <c r="Y13">
        <f>IF(ISNA(VLOOKUP($Z13,'DD Ins'!$A$2:$N$217,14,0)),0,VLOOKUP($Z13,'DD Ins'!$A$2:$N$217,14,0))</f>
        <v>151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3</v>
      </c>
      <c r="G14" s="62">
        <f>Districts!F21</f>
        <v>0</v>
      </c>
      <c r="H14" s="62">
        <f>Districts!G21</f>
        <v>3</v>
      </c>
      <c r="J14" s="62">
        <f>Districts!H21</f>
        <v>6</v>
      </c>
      <c r="K14" s="62">
        <f>Districts!I21</f>
        <v>0</v>
      </c>
      <c r="L14" s="62">
        <f>Districts!J21</f>
        <v>6</v>
      </c>
      <c r="M14" s="61">
        <f t="shared" si="0"/>
        <v>0.25</v>
      </c>
      <c r="N14">
        <f ca="1">IF(ISNA(VLOOKUP($Z14,'DD Mbr'!$A$2:$N$215,14,0)),0,VLOOKUP($Z14,'DD Mbr'!$A$2:$N$215,14,0))</f>
        <v>169</v>
      </c>
      <c r="P14" s="62">
        <f>Districts!L21</f>
        <v>0</v>
      </c>
      <c r="Q14" s="62">
        <f>Districts!M21</f>
        <v>0</v>
      </c>
      <c r="R14" s="62">
        <f>Districts!N21</f>
        <v>0</v>
      </c>
      <c r="S14" s="62">
        <f>Districts!O21</f>
        <v>0</v>
      </c>
      <c r="U14" s="62">
        <f>Districts!P21</f>
        <v>2</v>
      </c>
      <c r="V14" s="62">
        <f>Districts!Q21</f>
        <v>5</v>
      </c>
      <c r="W14" s="62">
        <f>Districts!R21</f>
        <v>-3</v>
      </c>
      <c r="X14" s="61">
        <f t="shared" si="1"/>
        <v>0</v>
      </c>
      <c r="Y14">
        <f>IF(ISNA(VLOOKUP($Z14,'DD Ins'!$A$2:$N$217,14,0)),0,VLOOKUP($Z14,'DD Ins'!$A$2:$N$217,14,0))</f>
        <v>205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2</v>
      </c>
      <c r="G15" s="62">
        <f>Districts!F22</f>
        <v>0</v>
      </c>
      <c r="H15" s="62">
        <f>Districts!G22</f>
        <v>2</v>
      </c>
      <c r="J15" s="62">
        <f>Districts!H22</f>
        <v>32</v>
      </c>
      <c r="K15" s="62">
        <f>Districts!I22</f>
        <v>0</v>
      </c>
      <c r="L15" s="62">
        <f>Districts!J22</f>
        <v>32</v>
      </c>
      <c r="M15" s="61">
        <f t="shared" si="0"/>
        <v>1.032258064516129</v>
      </c>
      <c r="N15">
        <f ca="1">IF(ISNA(VLOOKUP($Z15,'DD Mbr'!$A$2:$N$215,14,0)),0,VLOOKUP($Z15,'DD Mbr'!$A$2:$N$215,14,0))</f>
        <v>41</v>
      </c>
      <c r="P15" s="62">
        <f>Districts!L22</f>
        <v>0</v>
      </c>
      <c r="Q15" s="62">
        <f>Districts!M22</f>
        <v>1</v>
      </c>
      <c r="R15" s="62">
        <f>Districts!N22</f>
        <v>1</v>
      </c>
      <c r="S15" s="62">
        <f>Districts!O22</f>
        <v>0</v>
      </c>
      <c r="U15" s="62">
        <f>Districts!P22</f>
        <v>12</v>
      </c>
      <c r="V15" s="62">
        <f>Districts!Q22</f>
        <v>3</v>
      </c>
      <c r="W15" s="62">
        <f>Districts!R22</f>
        <v>9</v>
      </c>
      <c r="X15" s="61">
        <f t="shared" si="1"/>
        <v>0</v>
      </c>
      <c r="Y15">
        <f>IF(ISNA(VLOOKUP($Z15,'DD Ins'!$A$2:$N$217,14,0)),0,VLOOKUP($Z15,'DD Ins'!$A$2:$N$217,14,0))</f>
        <v>5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193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89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0</v>
      </c>
      <c r="G17" s="62">
        <f>Districts!F24</f>
        <v>0</v>
      </c>
      <c r="H17" s="62">
        <f>Districts!G24</f>
        <v>0</v>
      </c>
      <c r="J17" s="62">
        <f>Districts!H24</f>
        <v>4</v>
      </c>
      <c r="K17" s="62">
        <f>Districts!I24</f>
        <v>0</v>
      </c>
      <c r="L17" s="62">
        <f>Districts!J24</f>
        <v>4</v>
      </c>
      <c r="M17" s="61">
        <f t="shared" si="0"/>
        <v>0.23529411764705882</v>
      </c>
      <c r="N17">
        <f ca="1">IF(ISNA(VLOOKUP($Z17,'DD Mbr'!$A$2:$N$215,14,0)),0,VLOOKUP($Z17,'DD Mbr'!$A$2:$N$215,14,0))</f>
        <v>168</v>
      </c>
      <c r="P17" s="62">
        <f>Districts!L24</f>
        <v>0</v>
      </c>
      <c r="Q17" s="62">
        <f>Districts!M24</f>
        <v>1</v>
      </c>
      <c r="R17" s="62">
        <f>Districts!N24</f>
        <v>0</v>
      </c>
      <c r="S17" s="62">
        <f>Districts!O24</f>
        <v>1</v>
      </c>
      <c r="U17" s="62">
        <f>Districts!P24</f>
        <v>2</v>
      </c>
      <c r="V17" s="62">
        <f>Districts!Q24</f>
        <v>2</v>
      </c>
      <c r="W17" s="62">
        <f>Districts!R24</f>
        <v>0</v>
      </c>
      <c r="X17" s="61">
        <f t="shared" si="1"/>
        <v>0</v>
      </c>
      <c r="Y17">
        <f>IF(ISNA(VLOOKUP($Z17,'DD Ins'!$A$2:$N$217,14,0)),0,VLOOKUP($Z17,'DD Ins'!$A$2:$N$217,14,0))</f>
        <v>89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5</v>
      </c>
      <c r="G18" s="62">
        <f>Districts!F25</f>
        <v>0</v>
      </c>
      <c r="H18" s="62">
        <f>Districts!G25</f>
        <v>5</v>
      </c>
      <c r="J18" s="62">
        <f>Districts!H25</f>
        <v>27</v>
      </c>
      <c r="K18" s="62">
        <f>Districts!I25</f>
        <v>0</v>
      </c>
      <c r="L18" s="62">
        <f>Districts!J25</f>
        <v>27</v>
      </c>
      <c r="M18" s="61">
        <f t="shared" si="0"/>
        <v>1</v>
      </c>
      <c r="N18">
        <f ca="1">IF(ISNA(VLOOKUP($Z18,'DD Mbr'!$A$2:$N$215,14,0)),0,VLOOKUP($Z18,'DD Mbr'!$A$2:$N$215,14,0))</f>
        <v>42</v>
      </c>
      <c r="P18" s="62">
        <f>Districts!L25</f>
        <v>0</v>
      </c>
      <c r="Q18" s="62">
        <f>Districts!M25</f>
        <v>0</v>
      </c>
      <c r="R18" s="62">
        <f>Districts!N25</f>
        <v>2</v>
      </c>
      <c r="S18" s="62">
        <f>Districts!O25</f>
        <v>-2</v>
      </c>
      <c r="U18" s="62">
        <f>Districts!P25</f>
        <v>6</v>
      </c>
      <c r="V18" s="62">
        <f>Districts!Q25</f>
        <v>5</v>
      </c>
      <c r="W18" s="62">
        <f>Districts!R25</f>
        <v>1</v>
      </c>
      <c r="X18" s="61">
        <f t="shared" si="1"/>
        <v>0</v>
      </c>
      <c r="Y18">
        <f>IF(ISNA(VLOOKUP($Z18,'DD Ins'!$A$2:$N$217,14,0)),0,VLOOKUP($Z18,'DD Ins'!$A$2:$N$217,14,0))</f>
        <v>32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4</v>
      </c>
      <c r="G19" s="62">
        <f>Districts!F26</f>
        <v>0</v>
      </c>
      <c r="H19" s="62">
        <f>Districts!G26</f>
        <v>4</v>
      </c>
      <c r="J19" s="62">
        <f>Districts!H26</f>
        <v>19</v>
      </c>
      <c r="K19" s="62">
        <f>Districts!I26</f>
        <v>0</v>
      </c>
      <c r="L19" s="62">
        <f>Districts!J26</f>
        <v>19</v>
      </c>
      <c r="M19" s="61">
        <f t="shared" si="0"/>
        <v>0.82608695652173914</v>
      </c>
      <c r="N19">
        <f ca="1">IF(ISNA(VLOOKUP($Z19,'DD Mbr'!$A$2:$N$215,14,0)),0,VLOOKUP($Z19,'DD Mbr'!$A$2:$N$215,14,0))</f>
        <v>60</v>
      </c>
      <c r="P19" s="62">
        <f>Districts!L26</f>
        <v>0</v>
      </c>
      <c r="Q19" s="62">
        <f>Districts!M26</f>
        <v>2</v>
      </c>
      <c r="R19" s="62">
        <f>Districts!N26</f>
        <v>1</v>
      </c>
      <c r="S19" s="62">
        <f>Districts!O26</f>
        <v>1</v>
      </c>
      <c r="U19" s="62">
        <f>Districts!P26</f>
        <v>6</v>
      </c>
      <c r="V19" s="62">
        <f>Districts!Q26</f>
        <v>4</v>
      </c>
      <c r="W19" s="62">
        <f>Districts!R26</f>
        <v>2</v>
      </c>
      <c r="X19" s="61">
        <f t="shared" si="1"/>
        <v>0</v>
      </c>
      <c r="Y19">
        <f>IF(ISNA(VLOOKUP($Z19,'DD Ins'!$A$2:$N$217,14,0)),0,VLOOKUP($Z19,'DD Ins'!$A$2:$N$217,14,0))</f>
        <v>32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0</v>
      </c>
      <c r="G20" s="62">
        <f>Districts!F27</f>
        <v>0</v>
      </c>
      <c r="H20" s="62">
        <f>Districts!G27</f>
        <v>0</v>
      </c>
      <c r="J20" s="62">
        <f>Districts!H27</f>
        <v>6</v>
      </c>
      <c r="K20" s="62">
        <f>Districts!I27</f>
        <v>0</v>
      </c>
      <c r="L20" s="62">
        <f>Districts!J27</f>
        <v>6</v>
      </c>
      <c r="M20" s="61">
        <f t="shared" si="0"/>
        <v>0.54545454545454541</v>
      </c>
      <c r="N20">
        <f ca="1">IF(ISNA(VLOOKUP($Z20,'DD Mbr'!$A$2:$N$215,14,0)),0,VLOOKUP($Z20,'DD Mbr'!$A$2:$N$215,14,0))</f>
        <v>111</v>
      </c>
      <c r="P20" s="62">
        <f>Districts!L27</f>
        <v>0</v>
      </c>
      <c r="Q20" s="62">
        <f>Districts!M27</f>
        <v>0</v>
      </c>
      <c r="R20" s="62">
        <f>Districts!N27</f>
        <v>0</v>
      </c>
      <c r="S20" s="62">
        <f>Districts!O27</f>
        <v>0</v>
      </c>
      <c r="U20" s="62">
        <f>Districts!P27</f>
        <v>2</v>
      </c>
      <c r="V20" s="62">
        <f>Districts!Q27</f>
        <v>0</v>
      </c>
      <c r="W20" s="62">
        <f>Districts!R27</f>
        <v>2</v>
      </c>
      <c r="X20" s="61">
        <f t="shared" si="1"/>
        <v>0</v>
      </c>
      <c r="Y20">
        <f>IF(ISNA(VLOOKUP($Z20,'DD Ins'!$A$2:$N$217,14,0)),0,VLOOKUP($Z20,'DD Ins'!$A$2:$N$217,14,0))</f>
        <v>89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1</v>
      </c>
      <c r="G21" s="62">
        <f>Districts!F28</f>
        <v>0</v>
      </c>
      <c r="H21" s="62">
        <f>Districts!G28</f>
        <v>1</v>
      </c>
      <c r="J21" s="62">
        <f>Districts!H28</f>
        <v>30</v>
      </c>
      <c r="K21" s="62">
        <f>Districts!I28</f>
        <v>0</v>
      </c>
      <c r="L21" s="62">
        <f>Districts!J28</f>
        <v>30</v>
      </c>
      <c r="M21" s="61">
        <f t="shared" si="0"/>
        <v>1.5</v>
      </c>
      <c r="N21">
        <f ca="1">IF(ISNA(VLOOKUP($Z21,'DD Mbr'!$A$2:$N$215,14,0)),0,VLOOKUP($Z21,'DD Mbr'!$A$2:$N$215,14,0))</f>
        <v>15</v>
      </c>
      <c r="P21" s="62">
        <f>Districts!L28</f>
        <v>0</v>
      </c>
      <c r="Q21" s="62">
        <f>Districts!M28</f>
        <v>1</v>
      </c>
      <c r="R21" s="62">
        <f>Districts!N28</f>
        <v>2</v>
      </c>
      <c r="S21" s="62">
        <f>Districts!O28</f>
        <v>-1</v>
      </c>
      <c r="U21" s="62">
        <f>Districts!P28</f>
        <v>10</v>
      </c>
      <c r="V21" s="62">
        <f>Districts!Q28</f>
        <v>8</v>
      </c>
      <c r="W21" s="62">
        <f>Districts!R28</f>
        <v>2</v>
      </c>
      <c r="X21" s="61">
        <f t="shared" si="1"/>
        <v>0</v>
      </c>
      <c r="Y21">
        <f>IF(ISNA(VLOOKUP($Z21,'DD Ins'!$A$2:$N$217,14,0)),0,VLOOKUP($Z21,'DD Ins'!$A$2:$N$217,14,0))</f>
        <v>151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1</v>
      </c>
      <c r="G22" s="62">
        <f>Districts!F29</f>
        <v>0</v>
      </c>
      <c r="H22" s="62">
        <f>Districts!G29</f>
        <v>1</v>
      </c>
      <c r="J22" s="62">
        <f>Districts!H29</f>
        <v>6</v>
      </c>
      <c r="K22" s="62">
        <f>Districts!I29</f>
        <v>0</v>
      </c>
      <c r="L22" s="62">
        <f>Districts!J29</f>
        <v>6</v>
      </c>
      <c r="M22" s="61">
        <f t="shared" si="0"/>
        <v>0.46153846153846156</v>
      </c>
      <c r="N22">
        <f ca="1">IF(ISNA(VLOOKUP($Z22,'DD Mbr'!$A$2:$N$215,14,0)),0,VLOOKUP($Z22,'DD Mbr'!$A$2:$N$215,14,0))</f>
        <v>121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1</v>
      </c>
      <c r="W22" s="62">
        <f>Districts!R29</f>
        <v>0</v>
      </c>
      <c r="X22" s="61">
        <f t="shared" si="1"/>
        <v>0</v>
      </c>
      <c r="Y22">
        <f>IF(ISNA(VLOOKUP($Z22,'DD Ins'!$A$2:$N$217,14,0)),0,VLOOKUP($Z22,'DD Ins'!$A$2:$N$217,14,0))</f>
        <v>89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6</v>
      </c>
      <c r="G23" s="62">
        <f>Districts!F30</f>
        <v>0</v>
      </c>
      <c r="H23" s="62">
        <f>Districts!G30</f>
        <v>6</v>
      </c>
      <c r="J23" s="62">
        <f>Districts!H30</f>
        <v>8</v>
      </c>
      <c r="K23" s="62">
        <f>Districts!I30</f>
        <v>0</v>
      </c>
      <c r="L23" s="62">
        <f>Districts!J30</f>
        <v>8</v>
      </c>
      <c r="M23" s="61">
        <f t="shared" si="0"/>
        <v>0.72727272727272729</v>
      </c>
      <c r="N23">
        <f ca="1">IF(ISNA(VLOOKUP($Z23,'DD Mbr'!$A$2:$N$215,14,0)),0,VLOOKUP($Z23,'DD Mbr'!$A$2:$N$215,14,0))</f>
        <v>62</v>
      </c>
      <c r="P23" s="62">
        <f>Districts!L30</f>
        <v>0</v>
      </c>
      <c r="Q23" s="62">
        <f>Districts!M30</f>
        <v>0</v>
      </c>
      <c r="R23" s="62">
        <f>Districts!N30</f>
        <v>0</v>
      </c>
      <c r="S23" s="62">
        <f>Districts!O30</f>
        <v>0</v>
      </c>
      <c r="U23" s="62">
        <f>Districts!P30</f>
        <v>2</v>
      </c>
      <c r="V23" s="62">
        <f>Districts!Q30</f>
        <v>2</v>
      </c>
      <c r="W23" s="62">
        <f>Districts!R30</f>
        <v>0</v>
      </c>
      <c r="X23" s="61">
        <f t="shared" si="1"/>
        <v>0</v>
      </c>
      <c r="Y23">
        <f>IF(ISNA(VLOOKUP($Z23,'DD Ins'!$A$2:$N$217,14,0)),0,VLOOKUP($Z23,'DD Ins'!$A$2:$N$217,14,0))</f>
        <v>89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839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5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5</v>
      </c>
      <c r="L4" s="92">
        <f>IF(ISNA(VLOOKUP($A4,Council_Data!$A$3:$AB$880,13,0)),0,VLOOKUP($A4,Council_Data!$A$3:$AB$880,13,0))</f>
        <v>83.33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2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2</v>
      </c>
      <c r="L7" s="92">
        <f>IF(ISNA(VLOOKUP($A7,Council_Data!$A$3:$AB$880,13,0)),0,VLOOKUP($A7,Council_Data!$A$3:$AB$880,13,0))</f>
        <v>25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0</v>
      </c>
      <c r="Q7" s="50">
        <f>IF(ISNA(VLOOKUP($A7,Council_Data!$A$3:$AB$880,18,0)),0,VLOOKUP($A7,Council_Data!$A$3:$AB$880,18,0))</f>
        <v>2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2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10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10</v>
      </c>
      <c r="L8" s="92">
        <f>IF(ISNA(VLOOKUP($A8,Council_Data!$A$3:$AB$880,13,0)),0,VLOOKUP($A8,Council_Data!$A$3:$AB$880,13,0))</f>
        <v>166.67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1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1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1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1</v>
      </c>
      <c r="I10" s="50">
        <f>IF(ISNA(VLOOKUP($A10,Council_Data!$A$3:$AB$880,10,0)),0,VLOOKUP($A10,Council_Data!$A$3:$AB$880,10,0))</f>
        <v>6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6</v>
      </c>
      <c r="L10" s="92">
        <f>IF(ISNA(VLOOKUP($A10,Council_Data!$A$3:$AB$880,13,0)),0,VLOOKUP($A10,Council_Data!$A$3:$AB$880,13,0))</f>
        <v>120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1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1</v>
      </c>
      <c r="Q10" s="50">
        <f>IF(ISNA(VLOOKUP($A10,Council_Data!$A$3:$AB$880,18,0)),0,VLOOKUP($A10,Council_Data!$A$3:$AB$880,18,0))</f>
        <v>1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1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1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1</v>
      </c>
      <c r="I11" s="50">
        <f>IF(ISNA(VLOOKUP($A11,Council_Data!$A$3:$AB$880,10,0)),0,VLOOKUP($A11,Council_Data!$A$3:$AB$880,10,0))</f>
        <v>4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4</v>
      </c>
      <c r="L11" s="92">
        <f>IF(ISNA(VLOOKUP($A11,Council_Data!$A$3:$AB$880,13,0)),0,VLOOKUP($A11,Council_Data!$A$3:$AB$880,13,0))</f>
        <v>50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3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3</v>
      </c>
      <c r="L13" s="92">
        <f>IF(ISNA(VLOOKUP($A13,Council_Data!$A$3:$AB$880,13,0)),0,VLOOKUP($A13,Council_Data!$A$3:$AB$880,13,0))</f>
        <v>42.86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1</v>
      </c>
      <c r="S13" s="50">
        <f>IF(ISNA(VLOOKUP($A13,Council_Data!$A$3:$AB$880,20,0)),0,VLOOKUP($A13,Council_Data!$A$3:$AB$880,20,0))</f>
        <v>-1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1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1</v>
      </c>
      <c r="I17" s="50">
        <f>IF(ISNA(VLOOKUP($A17,Council_Data!$A$3:$AB$880,10,0)),0,VLOOKUP($A17,Council_Data!$A$3:$AB$880,10,0))</f>
        <v>2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2</v>
      </c>
      <c r="L17" s="92">
        <f>IF(ISNA(VLOOKUP($A17,Council_Data!$A$3:$AB$880,13,0)),0,VLOOKUP($A17,Council_Data!$A$3:$AB$880,13,0))</f>
        <v>25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1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2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2</v>
      </c>
      <c r="L18" s="92">
        <f>IF(ISNA(VLOOKUP($A18,Council_Data!$A$3:$AB$880,13,0)),0,VLOOKUP($A18,Council_Data!$A$3:$AB$880,13,0))</f>
        <v>40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1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1</v>
      </c>
      <c r="Q18" s="50">
        <f>IF(ISNA(VLOOKUP($A18,Council_Data!$A$3:$AB$880,18,0)),0,VLOOKUP($A18,Council_Data!$A$3:$AB$880,18,0))</f>
        <v>1</v>
      </c>
      <c r="R18" s="50">
        <f>IF(ISNA(VLOOKUP($A18,Council_Data!$A$3:$AB$880,19,0)),0,VLOOKUP($A18,Council_Data!$A$3:$AB$880,19,0))</f>
        <v>1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1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1</v>
      </c>
      <c r="L22" s="92">
        <f>IF(ISNA(VLOOKUP($A22,Council_Data!$A$3:$AB$880,13,0)),0,VLOOKUP($A22,Council_Data!$A$3:$AB$880,13,0))</f>
        <v>20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2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2</v>
      </c>
      <c r="L23" s="92">
        <f>IF(ISNA(VLOOKUP($A23,Council_Data!$A$3:$AB$880,13,0)),0,VLOOKUP($A23,Council_Data!$A$3:$AB$880,13,0))</f>
        <v>40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1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1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2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2</v>
      </c>
      <c r="L25" s="92">
        <f>IF(ISNA(VLOOKUP($A25,Council_Data!$A$3:$AB$880,13,0)),0,VLOOKUP($A25,Council_Data!$A$3:$AB$880,13,0))</f>
        <v>40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69">
        <v>16205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1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1</v>
      </c>
      <c r="L27" s="371">
        <f>IF(ISNA(VLOOKUP($A27,Council_Data!$A$3:$AB$880,13,0)),0,VLOOKUP($A27,Council_Data!$A$3:$AB$880,13,0))</f>
        <v>20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1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9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837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5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5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62.5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30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4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2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2</v>
      </c>
      <c r="I10" s="93">
        <f>IF(ISNA(VLOOKUP($A10,Council_Data!$A$3:$AB$880,10,0)),0,VLOOKUP($A10,Council_Data!$A$3:$AB$880,10,0))</f>
        <v>8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8</v>
      </c>
      <c r="L10" s="94">
        <f>IF(ISNA(VLOOKUP($A10,Council_Data!$A$3:$AB$880,13,0)),0,VLOOKUP($A10,Council_Data!$A$3:$AB$880,13,0))</f>
        <v>53.33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6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6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10</v>
      </c>
      <c r="L12" s="94">
        <f>IF(ISNA(VLOOKUP($A12,Council_Data!$A$3:$AB$880,13,0)),0,VLOOKUP($A12,Council_Data!$A$3:$AB$880,13,0))</f>
        <v>71.430000000000007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4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4</v>
      </c>
      <c r="L14" s="94">
        <f>IF(ISNA(VLOOKUP($A14,Council_Data!$A$3:$AB$880,13,0)),0,VLOOKUP($A14,Council_Data!$A$3:$AB$880,13,0))</f>
        <v>30.77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1</v>
      </c>
      <c r="P14" s="93">
        <f>IF(ISNA(VLOOKUP($A14,Council_Data!$A$3:$AB$880,17,0)),0,VLOOKUP($A14,Council_Data!$A$3:$AB$880,17,0))</f>
        <v>-1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5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5</v>
      </c>
      <c r="L15" s="94">
        <f>IF(ISNA(VLOOKUP($A15,Council_Data!$A$3:$AB$880,13,0)),0,VLOOKUP($A15,Council_Data!$A$3:$AB$880,13,0))</f>
        <v>71.430000000000007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3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2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16.670000000000002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28.57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2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2</v>
      </c>
      <c r="I21" s="93">
        <f>IF(ISNA(VLOOKUP($A21,Council_Data!$A$3:$AB$880,10,0)),0,VLOOKUP($A21,Council_Data!$A$3:$AB$880,10,0))</f>
        <v>8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8</v>
      </c>
      <c r="L21" s="94">
        <f>IF(ISNA(VLOOKUP($A21,Council_Data!$A$3:$AB$880,13,0)),0,VLOOKUP($A21,Council_Data!$A$3:$AB$880,13,0))</f>
        <v>66.67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3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3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30.77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3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9.09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33.33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45.45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6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6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2</v>
      </c>
      <c r="S30" s="93">
        <f>IF(ISNA(VLOOKUP($A30,Council_Data!$A$3:$AB$880,20,0)),0,VLOOKUP($A30,Council_Data!$A$3:$AB$880,20,0))</f>
        <v>-2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9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9</v>
      </c>
      <c r="L31" s="94">
        <f>IF(ISNA(VLOOKUP($A31,Council_Data!$A$3:$AB$880,13,0)),0,VLOOKUP($A31,Council_Data!$A$3:$AB$880,13,0))</f>
        <v>69.23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4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3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85.71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9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9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2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-2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26.67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33.33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2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2</v>
      </c>
      <c r="I45" s="93">
        <f>IF(ISNA(VLOOKUP($A45,Council_Data!$A$3:$AB$880,10,0)),0,VLOOKUP($A45,Council_Data!$A$3:$AB$880,10,0))</f>
        <v>11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11</v>
      </c>
      <c r="L45" s="94">
        <f>IF(ISNA(VLOOKUP($A45,Council_Data!$A$3:$AB$880,13,0)),0,VLOOKUP($A45,Council_Data!$A$3:$AB$880,13,0))</f>
        <v>73.33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1</v>
      </c>
      <c r="P45" s="93">
        <f>IF(ISNA(VLOOKUP($A45,Council_Data!$A$3:$AB$880,17,0)),0,VLOOKUP($A45,Council_Data!$A$3:$AB$880,17,0))</f>
        <v>-1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3</v>
      </c>
      <c r="S45" s="93">
        <f>IF(ISNA(VLOOKUP($A45,Council_Data!$A$3:$AB$880,20,0)),0,VLOOKUP($A45,Council_Data!$A$3:$AB$880,20,0))</f>
        <v>-2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5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5</v>
      </c>
      <c r="L46" s="94">
        <f>IF(ISNA(VLOOKUP($A46,Council_Data!$A$3:$AB$880,13,0)),0,VLOOKUP($A46,Council_Data!$A$3:$AB$880,13,0))</f>
        <v>45.45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3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1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1</v>
      </c>
      <c r="L52" s="94">
        <f>IF(ISNA(VLOOKUP($A52,Council_Data!$A$3:$AB$880,13,0)),0,VLOOKUP($A52,Council_Data!$A$3:$AB$880,13,0))</f>
        <v>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Unassigned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12</v>
      </c>
      <c r="L54" s="94">
        <f>IF(ISNA(VLOOKUP($A54,Council_Data!$A$3:$AB$880,13,0)),0,VLOOKUP($A54,Council_Data!$A$3:$AB$880,13,0))</f>
        <v>109.09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-1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5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5</v>
      </c>
      <c r="L55" s="94">
        <f>IF(ISNA(VLOOKUP($A55,Council_Data!$A$3:$AB$880,13,0)),0,VLOOKUP($A55,Council_Data!$A$3:$AB$880,13,0))</f>
        <v>41.67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1</v>
      </c>
      <c r="P57" s="93">
        <f>IF(ISNA(VLOOKUP($A57,Council_Data!$A$3:$AB$880,17,0)),0,VLOOKUP($A57,Council_Data!$A$3:$AB$880,17,0))</f>
        <v>-1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2</v>
      </c>
      <c r="S57" s="93">
        <f>IF(ISNA(VLOOKUP($A57,Council_Data!$A$3:$AB$880,20,0)),0,VLOOKUP($A57,Council_Data!$A$3:$AB$880,20,0))</f>
        <v>-2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5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5</v>
      </c>
      <c r="L58" s="94">
        <f>IF(ISNA(VLOOKUP($A58,Council_Data!$A$3:$AB$880,13,0)),0,VLOOKUP($A58,Council_Data!$A$3:$AB$880,13,0))</f>
        <v>83.33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1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1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2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3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3</v>
      </c>
      <c r="I60" s="93">
        <f>IF(ISNA(VLOOKUP($A60,Council_Data!$A$3:$AB$880,10,0)),0,VLOOKUP($A60,Council_Data!$A$3:$AB$880,10,0))</f>
        <v>9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9</v>
      </c>
      <c r="L60" s="94">
        <f>IF(ISNA(VLOOKUP($A60,Council_Data!$A$3:$AB$880,13,0)),0,VLOOKUP($A60,Council_Data!$A$3:$AB$880,13,0))</f>
        <v>64.290000000000006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2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2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2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16.670000000000002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2</v>
      </c>
      <c r="S63" s="93">
        <f>IF(ISNA(VLOOKUP($A63,Council_Data!$A$3:$AB$880,20,0)),0,VLOOKUP($A63,Council_Data!$A$3:$AB$880,20,0))</f>
        <v>-2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3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3</v>
      </c>
      <c r="L66" s="94">
        <f>IF(ISNA(VLOOKUP($A66,Council_Data!$A$3:$AB$880,13,0)),0,VLOOKUP($A66,Council_Data!$A$3:$AB$880,13,0))</f>
        <v>60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2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2</v>
      </c>
      <c r="I68" s="93">
        <f>IF(ISNA(VLOOKUP($A68,Council_Data!$A$3:$AB$880,10,0)),0,VLOOKUP($A68,Council_Data!$A$3:$AB$880,10,0))</f>
        <v>9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9</v>
      </c>
      <c r="L68" s="94">
        <f>IF(ISNA(VLOOKUP($A68,Council_Data!$A$3:$AB$880,13,0)),0,VLOOKUP($A68,Council_Data!$A$3:$AB$880,13,0))</f>
        <v>69.23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4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4</v>
      </c>
      <c r="L69" s="94">
        <f>IF(ISNA(VLOOKUP($A69,Council_Data!$A$3:$AB$880,13,0)),0,VLOOKUP($A69,Council_Data!$A$3:$AB$880,13,0))</f>
        <v>33.33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1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1</v>
      </c>
      <c r="I70" s="93">
        <f>IF(ISNA(VLOOKUP($A70,Council_Data!$A$3:$AB$880,10,0)),0,VLOOKUP($A70,Council_Data!$A$3:$AB$880,10,0))</f>
        <v>4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4</v>
      </c>
      <c r="L70" s="94">
        <f>IF(ISNA(VLOOKUP($A70,Council_Data!$A$3:$AB$880,13,0)),0,VLOOKUP($A70,Council_Data!$A$3:$AB$880,13,0))</f>
        <v>36.36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-1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2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20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2</v>
      </c>
      <c r="S72" s="93">
        <f>IF(ISNA(VLOOKUP($A72,Council_Data!$A$3:$AB$880,20,0)),0,VLOOKUP($A72,Council_Data!$A$3:$AB$880,20,0))</f>
        <v>-2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8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8</v>
      </c>
      <c r="L75" s="94">
        <f>IF(ISNA(VLOOKUP($A75,Council_Data!$A$3:$AB$880,13,0)),0,VLOOKUP($A75,Council_Data!$A$3:$AB$880,13,0))</f>
        <v>88.89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-1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40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2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2</v>
      </c>
      <c r="L78" s="94">
        <f>IF(ISNA(VLOOKUP($A78,Council_Data!$A$3:$AB$880,13,0)),0,VLOOKUP($A78,Council_Data!$A$3:$AB$880,13,0))</f>
        <v>20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69">
        <v>13245</v>
      </c>
      <c r="B80" s="369"/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6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6</v>
      </c>
      <c r="I84" s="93">
        <f>IF(ISNA(VLOOKUP($A84,Council_Data!$A$3:$AB$880,10,0)),0,VLOOKUP($A84,Council_Data!$A$3:$AB$880,10,0))</f>
        <v>10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10</v>
      </c>
      <c r="L84" s="94">
        <f>IF(ISNA(VLOOKUP($A84,Council_Data!$A$3:$AB$880,13,0)),0,VLOOKUP($A84,Council_Data!$A$3:$AB$880,13,0))</f>
        <v>200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1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1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3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3</v>
      </c>
      <c r="I86" s="93">
        <f>IF(ISNA(VLOOKUP($A86,Council_Data!$A$3:$AB$880,10,0)),0,VLOOKUP($A86,Council_Data!$A$3:$AB$880,10,0))</f>
        <v>15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15</v>
      </c>
      <c r="L86" s="94">
        <f>IF(ISNA(VLOOKUP($A86,Council_Data!$A$3:$AB$880,13,0)),0,VLOOKUP($A86,Council_Data!$A$3:$AB$880,13,0))</f>
        <v>250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114.29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4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4</v>
      </c>
      <c r="I88" s="93">
        <f>IF(ISNA(VLOOKUP($A88,Council_Data!$A$3:$AB$880,10,0)),0,VLOOKUP($A88,Council_Data!$A$3:$AB$880,10,0))</f>
        <v>4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4</v>
      </c>
      <c r="L88" s="94">
        <f>IF(ISNA(VLOOKUP($A88,Council_Data!$A$3:$AB$880,13,0)),0,VLOOKUP($A88,Council_Data!$A$3:$AB$880,13,0))</f>
        <v>80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2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2</v>
      </c>
      <c r="L89" s="94">
        <f>IF(ISNA(VLOOKUP($A89,Council_Data!$A$3:$AB$880,13,0)),0,VLOOKUP($A89,Council_Data!$A$3:$AB$880,13,0))</f>
        <v>40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3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3</v>
      </c>
      <c r="L90" s="94">
        <f>IF(ISNA(VLOOKUP($A90,Council_Data!$A$3:$AB$880,13,0)),0,VLOOKUP($A90,Council_Data!$A$3:$AB$880,13,0))</f>
        <v>60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2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2</v>
      </c>
      <c r="L93" s="94">
        <f>IF(ISNA(VLOOKUP($A93,Council_Data!$A$3:$AB$880,13,0)),0,VLOOKUP($A93,Council_Data!$A$3:$AB$880,13,0))</f>
        <v>33.33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-1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4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4</v>
      </c>
      <c r="L94" s="94">
        <f>IF(ISNA(VLOOKUP($A94,Council_Data!$A$3:$AB$880,13,0)),0,VLOOKUP($A94,Council_Data!$A$3:$AB$880,13,0))</f>
        <v>80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1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</v>
      </c>
      <c r="L95" s="94">
        <f>IF(ISNA(VLOOKUP($A95,Council_Data!$A$3:$AB$880,13,0)),0,VLOOKUP($A95,Council_Data!$A$3:$AB$880,13,0))</f>
        <v>20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 ht="25.5" customHeight="1">
      <c r="A98" s="93">
        <v>18087</v>
      </c>
      <c r="B98" s="50" t="str">
        <f>IF(ISNA(VLOOKUP($A98,Council_Data!$A$3:$AB$880,2,0)),0,VLOOKUP($A98,Council_Data!$A$3:$AB$880,2,0))</f>
        <v>159</v>
      </c>
      <c r="C98" s="50" t="str">
        <f>IF(ISNA(VLOOKUP($A98,Council_Data!$A$3:$AB$880,3,0)),0,VLOOKUP($A98,Council_Data!$A$3:$AB$880,3,0))</f>
        <v>San Marcos</v>
      </c>
      <c r="D98" s="93">
        <f>IF(ISNA(VLOOKUP($A98,Council_Data!$A$3:$AB$880,5,0)),0,VLOOKUP($A98,Council_Data!$A$3:$AB$880,5,0))</f>
        <v>28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1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</v>
      </c>
      <c r="L98" s="94">
        <f>IF(ISNA(VLOOKUP($A98,Council_Data!$A$3:$AB$880,13,0)),0,VLOOKUP($A98,Council_Data!$A$3:$AB$880,13,0))</f>
        <v>20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Britten</v>
      </c>
    </row>
    <row r="99" spans="1:22" ht="25.5" customHeight="1">
      <c r="A99" s="93">
        <v>18344</v>
      </c>
      <c r="B99" s="50" t="str">
        <f>IF(ISNA(VLOOKUP($A99,Council_Data!$A$3:$AB$880,2,0)),0,VLOOKUP($A99,Council_Data!$A$3:$AB$880,2,0))</f>
        <v>157</v>
      </c>
      <c r="C99" s="50" t="str">
        <f>IF(ISNA(VLOOKUP($A99,Council_Data!$A$3:$AB$880,3,0)),0,VLOOKUP($A99,Council_Data!$A$3:$AB$880,3,0))</f>
        <v>Austin</v>
      </c>
      <c r="D99" s="93">
        <f>IF(ISNA(VLOOKUP($A99,Council_Data!$A$3:$AB$880,5,0)),0,VLOOKUP($A99,Council_Data!$A$3:$AB$880,5,0))</f>
        <v>0</v>
      </c>
      <c r="E99" s="93">
        <f>IF(ISNA(VLOOKUP($A99,Council_Data!$A$3:$AB$880,6,0)),0,VLOOKUP($A99,Council_Data!$A$3:$AB$880,6,0))</f>
        <v>0</v>
      </c>
      <c r="F99" s="93">
        <f>IF(ISNA(VLOOKUP($A99,Council_Data!$A$3:$AB$880,7,0)),0,VLOOKUP($A99,Council_Data!$A$3:$AB$880,7,0))</f>
        <v>2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2</v>
      </c>
      <c r="I99" s="93">
        <f>IF(ISNA(VLOOKUP($A99,Council_Data!$A$3:$AB$880,10,0)),0,VLOOKUP($A99,Council_Data!$A$3:$AB$880,10,0))</f>
        <v>16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16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2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2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Rangel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840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10</v>
      </c>
      <c r="L4" s="94">
        <f>IF(ISNA(VLOOKUP($A4,Council_Data!$A$3:$AB$880,13,0)),0,VLOOKUP($A4,Council_Data!$A$3:$AB$880,13,0))</f>
        <v>125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3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7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7</v>
      </c>
      <c r="L7" s="94">
        <f>IF(ISNA(VLOOKUP($A7,Council_Data!$A$3:$AB$880,13,0)),0,VLOOKUP($A7,Council_Data!$A$3:$AB$880,13,0))</f>
        <v>63.64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7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7</v>
      </c>
      <c r="L9" s="94">
        <f>IF(ISNA(VLOOKUP($A9,Council_Data!$A$3:$AB$880,13,0)),0,VLOOKUP($A9,Council_Data!$A$3:$AB$880,13,0))</f>
        <v>140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9.09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66.67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-2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18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18</v>
      </c>
      <c r="L12" s="94">
        <f>IF(ISNA(VLOOKUP($A12,Council_Data!$A$3:$AB$880,13,0)),0,VLOOKUP($A12,Council_Data!$A$3:$AB$880,13,0))</f>
        <v>120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7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7</v>
      </c>
      <c r="L13" s="94">
        <f>IF(ISNA(VLOOKUP($A13,Council_Data!$A$3:$AB$880,13,0)),0,VLOOKUP($A13,Council_Data!$A$3:$AB$880,13,0))</f>
        <v>140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18</v>
      </c>
      <c r="L14" s="94">
        <f>IF(ISNA(VLOOKUP($A14,Council_Data!$A$3:$AB$880,13,0)),0,VLOOKUP($A14,Council_Data!$A$3:$AB$880,13,0))</f>
        <v>120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5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5</v>
      </c>
      <c r="L16" s="94">
        <f>IF(ISNA(VLOOKUP($A16,Council_Data!$A$3:$AB$880,13,0)),0,VLOOKUP($A16,Council_Data!$A$3:$AB$880,13,0))</f>
        <v>55.56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14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14</v>
      </c>
      <c r="L17" s="94">
        <f>IF(ISNA(VLOOKUP($A17,Council_Data!$A$3:$AB$880,13,0)),0,VLOOKUP($A17,Council_Data!$A$3:$AB$880,13,0))</f>
        <v>155.56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3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80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80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4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4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100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55.56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42.86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33.33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8</v>
      </c>
      <c r="L14" s="94">
        <f>IF(ISNA(VLOOKUP($A14,Council_Data!$A$3:$AB$880,13,0)),0,VLOOKUP($A14,Council_Data!$A$3:$AB$880,13,0))</f>
        <v>114.29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33.33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4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4</v>
      </c>
      <c r="L17" s="94">
        <f>IF(ISNA(VLOOKUP($A17,Council_Data!$A$3:$AB$880,13,0)),0,VLOOKUP($A17,Council_Data!$A$3:$AB$880,13,0))</f>
        <v>80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Unassigned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60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-2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1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</v>
      </c>
      <c r="L47" s="94">
        <f>IF(ISNA(VLOOKUP($A47,Council_Data!$A$3:$AB$880,13,0)),0,VLOOKUP($A47,Council_Data!$A$3:$AB$880,13,0))</f>
        <v>20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60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3</v>
      </c>
      <c r="S52" s="93">
        <f>IF(ISNA(VLOOKUP($A52,Council_Data!$A$3:$AB$880,20,0)),0,VLOOKUP($A52,Council_Data!$A$3:$AB$880,20,0))</f>
        <v>-3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6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6</v>
      </c>
      <c r="I55" s="93">
        <f>IF(ISNA(VLOOKUP($A55,Council_Data!$A$3:$AB$880,10,0)),0,VLOOKUP($A55,Council_Data!$A$3:$AB$880,10,0))</f>
        <v>8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8</v>
      </c>
      <c r="L55" s="94">
        <f>IF(ISNA(VLOOKUP($A55,Council_Data!$A$3:$AB$880,13,0)),0,VLOOKUP($A55,Council_Data!$A$3:$AB$880,13,0))</f>
        <v>160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 ht="25.5">
      <c r="A5" s="50">
        <v>1651</v>
      </c>
      <c r="B5" s="50" t="str">
        <f>IF(ISNA(VLOOKUP($A5,Council_Data!$A$3:$AB$880,2,0)),0,VLOOKUP($A5,Council_Data!$A$3:$AB$880,2,0))</f>
        <v>Unassigned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1</v>
      </c>
      <c r="P9" s="93">
        <f>IF(ISNA(VLOOKUP($A9,Council_Data!$A$3:$AB$880,17,0)),0,VLOOKUP($A9,Council_Data!$A$3:$AB$880,17,0))</f>
        <v>-1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20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12</v>
      </c>
      <c r="L20" s="94">
        <f>IF(ISNA(VLOOKUP($A20,Council_Data!$A$3:$AB$880,13,0)),0,VLOOKUP($A20,Council_Data!$A$3:$AB$880,13,0))</f>
        <v>240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50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-2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 ht="25.5">
      <c r="A27" s="50">
        <v>7362</v>
      </c>
      <c r="B27" s="50" t="str">
        <f>IF(ISNA(VLOOKUP($A27,Council_Data!$A$3:$AB$880,2,0)),0,VLOOKUP($A27,Council_Data!$A$3:$AB$880,2,0))</f>
        <v>Unassigned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2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 ht="25.5">
      <c r="A32" s="50">
        <v>8717</v>
      </c>
      <c r="B32" s="50" t="str">
        <f>IF(ISNA(VLOOKUP($A32,Council_Data!$A$3:$AB$880,2,0)),0,VLOOKUP($A32,Council_Data!$A$3:$AB$880,2,0))</f>
        <v>Unassigned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6</v>
      </c>
      <c r="L33" s="94">
        <f>IF(ISNA(VLOOKUP($A33,Council_Data!$A$3:$AB$880,13,0)),0,VLOOKUP($A33,Council_Data!$A$3:$AB$880,13,0))</f>
        <v>85.71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11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11</v>
      </c>
      <c r="L36" s="94">
        <f>IF(ISNA(VLOOKUP($A36,Council_Data!$A$3:$AB$880,13,0)),0,VLOOKUP($A36,Council_Data!$A$3:$AB$880,13,0))</f>
        <v>157.13999999999999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 ht="25.5">
      <c r="A37" s="50">
        <v>10764</v>
      </c>
      <c r="B37" s="50" t="str">
        <f>IF(ISNA(VLOOKUP($A37,Council_Data!$A$3:$AB$880,2,0)),0,VLOOKUP($A37,Council_Data!$A$3:$AB$880,2,0))</f>
        <v>Unassigned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85.71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 ht="25.5">
      <c r="A40" s="50">
        <v>11121</v>
      </c>
      <c r="B40" s="50" t="str">
        <f>IF(ISNA(VLOOKUP($A40,Council_Data!$A$3:$AB$880,2,0)),0,VLOOKUP($A40,Council_Data!$A$3:$AB$880,2,0))</f>
        <v>Unassigned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 ht="25.5">
      <c r="A48" s="50">
        <v>13257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 ht="25.5">
      <c r="A49" s="50">
        <v>13434</v>
      </c>
      <c r="B49" s="50" t="str">
        <f>IF(ISNA(VLOOKUP($A49,Council_Data!$A$3:$AB$880,2,0)),0,VLOOKUP($A49,Council_Data!$A$3:$AB$880,2,0))</f>
        <v>Unassigned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 ht="25.5">
      <c r="A51" s="50">
        <v>13970</v>
      </c>
      <c r="B51" s="50" t="str">
        <f>IF(ISNA(VLOOKUP($A51,Council_Data!$A$3:$AB$880,2,0)),0,VLOOKUP($A51,Council_Data!$A$3:$AB$880,2,0))</f>
        <v>Unassigned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2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2</v>
      </c>
      <c r="L56" s="94">
        <f>IF(ISNA(VLOOKUP($A56,Council_Data!$A$3:$AB$880,13,0)),0,VLOOKUP($A56,Council_Data!$A$3:$AB$880,13,0))</f>
        <v>40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 ht="25.5">
      <c r="A57" s="50">
        <v>15104</v>
      </c>
      <c r="B57" s="50" t="str">
        <f>IF(ISNA(VLOOKUP($A57,Council_Data!$A$3:$AB$880,2,0)),0,VLOOKUP($A57,Council_Data!$A$3:$AB$880,2,0))</f>
        <v>Unassigned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40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1</v>
      </c>
      <c r="P59" s="93">
        <f>IF(ISNA(VLOOKUP($A59,Council_Data!$A$3:$AB$880,17,0)),0,VLOOKUP($A59,Council_Data!$A$3:$AB$880,17,0))</f>
        <v>-1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3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3</v>
      </c>
      <c r="L62" s="94">
        <f>IF(ISNA(VLOOKUP($A62,Council_Data!$A$3:$AB$880,13,0)),0,VLOOKUP($A62,Council_Data!$A$3:$AB$880,13,0))</f>
        <v>60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1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1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1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</v>
      </c>
      <c r="L64" s="94">
        <f>IF(ISNA(VLOOKUP($A64,Council_Data!$A$3:$AB$880,13,0)),0,VLOOKUP($A64,Council_Data!$A$3:$AB$880,13,0))</f>
        <v>20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1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1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4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4</v>
      </c>
      <c r="I4" s="93">
        <f>IF(ISNA(VLOOKUP($A4,Council_Data!$A$3:$AB$880,10,0)),0,VLOOKUP($A4,Council_Data!$A$3:$AB$880,10,0))</f>
        <v>11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11</v>
      </c>
      <c r="L4" s="94">
        <f>IF(ISNA(VLOOKUP($A4,Council_Data!$A$3:$AB$880,13,0)),0,VLOOKUP($A4,Council_Data!$A$3:$AB$880,13,0))</f>
        <v>73.33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3</v>
      </c>
      <c r="R4" s="93">
        <f>IF(ISNA(VLOOKUP($A4,Council_Data!$A$3:$AB$880,19,0)),0,VLOOKUP($A4,Council_Data!$A$3:$AB$880,19,0))</f>
        <v>4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2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2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3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5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5</v>
      </c>
      <c r="I7" s="93">
        <f>IF(ISNA(VLOOKUP($A7,Council_Data!$A$3:$AB$880,10,0)),0,VLOOKUP($A7,Council_Data!$A$3:$AB$880,10,0))</f>
        <v>6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6</v>
      </c>
      <c r="L7" s="94">
        <f>IF(ISNA(VLOOKUP($A7,Council_Data!$A$3:$AB$880,13,0)),0,VLOOKUP($A7,Council_Data!$A$3:$AB$880,13,0))</f>
        <v>46.15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 ht="25.5">
      <c r="A8" s="50">
        <v>3460</v>
      </c>
      <c r="B8" s="50" t="str">
        <f>IF(ISNA(VLOOKUP($A8,Council_Data!$A$3:$AB$880,2,0)),0,VLOOKUP($A8,Council_Data!$A$3:$AB$880,2,0))</f>
        <v>Unassigned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14.29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7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7</v>
      </c>
      <c r="I11" s="93">
        <f>IF(ISNA(VLOOKUP($A11,Council_Data!$A$3:$AB$880,10,0)),0,VLOOKUP($A11,Council_Data!$A$3:$AB$880,10,0))</f>
        <v>13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13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3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3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69">
        <v>5211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33.33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2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29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29</v>
      </c>
      <c r="L16" s="94">
        <f>IF(ISNA(VLOOKUP($A16,Council_Data!$A$3:$AB$880,13,0)),0,VLOOKUP($A16,Council_Data!$A$3:$AB$880,13,0))</f>
        <v>193.33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7</v>
      </c>
      <c r="R16" s="93">
        <f>IF(ISNA(VLOOKUP($A16,Council_Data!$A$3:$AB$880,19,0)),0,VLOOKUP($A16,Council_Data!$A$3:$AB$880,19,0))</f>
        <v>4</v>
      </c>
      <c r="S16" s="93">
        <f>IF(ISNA(VLOOKUP($A16,Council_Data!$A$3:$AB$880,20,0)),0,VLOOKUP($A16,Council_Data!$A$3:$AB$880,20,0))</f>
        <v>3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5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5</v>
      </c>
      <c r="I18" s="93">
        <f>IF(ISNA(VLOOKUP($A18,Council_Data!$A$3:$AB$880,10,0)),0,VLOOKUP($A18,Council_Data!$A$3:$AB$880,10,0))</f>
        <v>6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6</v>
      </c>
      <c r="L18" s="94">
        <f>IF(ISNA(VLOOKUP($A18,Council_Data!$A$3:$AB$880,13,0)),0,VLOOKUP($A18,Council_Data!$A$3:$AB$880,13,0))</f>
        <v>120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2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2</v>
      </c>
      <c r="I20" s="93">
        <f>IF(ISNA(VLOOKUP($A20,Council_Data!$A$3:$AB$880,10,0)),0,VLOOKUP($A20,Council_Data!$A$3:$AB$880,10,0))</f>
        <v>8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8</v>
      </c>
      <c r="L20" s="94">
        <f>IF(ISNA(VLOOKUP($A20,Council_Data!$A$3:$AB$880,13,0)),0,VLOOKUP($A20,Council_Data!$A$3:$AB$880,13,0))</f>
        <v>133.33000000000001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6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6</v>
      </c>
      <c r="I21" s="93">
        <f>IF(ISNA(VLOOKUP($A21,Council_Data!$A$3:$AB$880,10,0)),0,VLOOKUP($A21,Council_Data!$A$3:$AB$880,10,0))</f>
        <v>17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17</v>
      </c>
      <c r="L21" s="94">
        <f>IF(ISNA(VLOOKUP($A21,Council_Data!$A$3:$AB$880,13,0)),0,VLOOKUP($A21,Council_Data!$A$3:$AB$880,13,0))</f>
        <v>113.33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2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2</v>
      </c>
      <c r="I22" s="93">
        <f>IF(ISNA(VLOOKUP($A22,Council_Data!$A$3:$AB$880,10,0)),0,VLOOKUP($A22,Council_Data!$A$3:$AB$880,10,0))</f>
        <v>24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24</v>
      </c>
      <c r="L22" s="94">
        <f>IF(ISNA(VLOOKUP($A22,Council_Data!$A$3:$AB$880,13,0)),0,VLOOKUP($A22,Council_Data!$A$3:$AB$880,13,0))</f>
        <v>184.62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69">
        <v>8417</v>
      </c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</row>
    <row r="24" spans="1:22" ht="25.5">
      <c r="A24" s="50">
        <v>8787</v>
      </c>
      <c r="B24" s="50" t="str">
        <f>IF(ISNA(VLOOKUP($A24,Council_Data!$A$3:$AB$880,2,0)),0,VLOOKUP($A24,Council_Data!$A$3:$AB$880,2,0))</f>
        <v>Unassigned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13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13</v>
      </c>
      <c r="L25" s="94">
        <f>IF(ISNA(VLOOKUP($A25,Council_Data!$A$3:$AB$880,13,0)),0,VLOOKUP($A25,Council_Data!$A$3:$AB$880,13,0))</f>
        <v>86.67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3</v>
      </c>
      <c r="S25" s="93">
        <f>IF(ISNA(VLOOKUP($A25,Council_Data!$A$3:$AB$880,20,0)),0,VLOOKUP($A25,Council_Data!$A$3:$AB$880,20,0))</f>
        <v>-3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3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3</v>
      </c>
      <c r="I26" s="93">
        <f>IF(ISNA(VLOOKUP($A26,Council_Data!$A$3:$AB$880,10,0)),0,VLOOKUP($A26,Council_Data!$A$3:$AB$880,10,0))</f>
        <v>13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13</v>
      </c>
      <c r="L26" s="94">
        <f>IF(ISNA(VLOOKUP($A26,Council_Data!$A$3:$AB$880,13,0)),0,VLOOKUP($A26,Council_Data!$A$3:$AB$880,13,0))</f>
        <v>108.33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4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2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2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2</v>
      </c>
      <c r="I28" s="93">
        <f>IF(ISNA(VLOOKUP($A28,Council_Data!$A$3:$AB$880,10,0)),0,VLOOKUP($A28,Council_Data!$A$3:$AB$880,10,0))</f>
        <v>2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2</v>
      </c>
      <c r="L28" s="94">
        <f>IF(ISNA(VLOOKUP($A28,Council_Data!$A$3:$AB$880,13,0)),0,VLOOKUP($A28,Council_Data!$A$3:$AB$880,13,0))</f>
        <v>18.18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1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1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3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3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50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4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3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57.14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83.33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16</v>
      </c>
      <c r="L33" s="94">
        <f>IF(ISNA(VLOOKUP($A33,Council_Data!$A$3:$AB$880,13,0)),0,VLOOKUP($A33,Council_Data!$A$3:$AB$880,13,0))</f>
        <v>106.67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2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7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7</v>
      </c>
      <c r="L35" s="94">
        <f>IF(ISNA(VLOOKUP($A35,Council_Data!$A$3:$AB$880,13,0)),0,VLOOKUP($A35,Council_Data!$A$3:$AB$880,13,0))</f>
        <v>53.85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3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1</v>
      </c>
      <c r="P36" s="93">
        <f>IF(ISNA(VLOOKUP($A36,Council_Data!$A$3:$AB$880,17,0)),0,VLOOKUP($A36,Council_Data!$A$3:$AB$880,17,0))</f>
        <v>-1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15.38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1</v>
      </c>
      <c r="S38" s="93">
        <f>IF(ISNA(VLOOKUP($A38,Council_Data!$A$3:$AB$880,20,0)),0,VLOOKUP($A38,Council_Data!$A$3:$AB$880,20,0))</f>
        <v>-1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66.67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6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6</v>
      </c>
      <c r="L41" s="94">
        <f>IF(ISNA(VLOOKUP($A41,Council_Data!$A$3:$AB$880,13,0)),0,VLOOKUP($A41,Council_Data!$A$3:$AB$880,13,0))</f>
        <v>40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1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1</v>
      </c>
      <c r="Q41" s="93">
        <f>IF(ISNA(VLOOKUP($A41,Council_Data!$A$3:$AB$880,18,0)),0,VLOOKUP($A41,Council_Data!$A$3:$AB$880,18,0))</f>
        <v>2</v>
      </c>
      <c r="R41" s="93">
        <f>IF(ISNA(VLOOKUP($A41,Council_Data!$A$3:$AB$880,19,0)),0,VLOOKUP($A41,Council_Data!$A$3:$AB$880,19,0))</f>
        <v>4</v>
      </c>
      <c r="S41" s="93">
        <f>IF(ISNA(VLOOKUP($A41,Council_Data!$A$3:$AB$880,20,0)),0,VLOOKUP($A41,Council_Data!$A$3:$AB$880,20,0))</f>
        <v>-2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5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5</v>
      </c>
      <c r="I43" s="93">
        <f>IF(ISNA(VLOOKUP($A43,Council_Data!$A$3:$AB$880,10,0)),0,VLOOKUP($A43,Council_Data!$A$3:$AB$880,10,0))</f>
        <v>18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18</v>
      </c>
      <c r="L43" s="94">
        <f>IF(ISNA(VLOOKUP($A43,Council_Data!$A$3:$AB$880,13,0)),0,VLOOKUP($A43,Council_Data!$A$3:$AB$880,13,0))</f>
        <v>120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69">
        <v>12964</v>
      </c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1</v>
      </c>
      <c r="P46" s="93">
        <f>IF(ISNA(VLOOKUP($A46,Council_Data!$A$3:$AB$880,17,0)),0,VLOOKUP($A46,Council_Data!$A$3:$AB$880,17,0))</f>
        <v>-1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9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9</v>
      </c>
      <c r="L48" s="94">
        <f>IF(ISNA(VLOOKUP($A48,Council_Data!$A$3:$AB$880,13,0)),0,VLOOKUP($A48,Council_Data!$A$3:$AB$880,13,0))</f>
        <v>128.57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2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2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-3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5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5</v>
      </c>
      <c r="L51" s="94">
        <f>IF(ISNA(VLOOKUP($A51,Council_Data!$A$3:$AB$880,13,0)),0,VLOOKUP($A51,Council_Data!$A$3:$AB$880,13,0))</f>
        <v>38.46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1</v>
      </c>
      <c r="P51" s="93">
        <f>IF(ISNA(VLOOKUP($A51,Council_Data!$A$3:$AB$880,17,0)),0,VLOOKUP($A51,Council_Data!$A$3:$AB$880,17,0))</f>
        <v>-1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4</v>
      </c>
      <c r="S51" s="93">
        <f>IF(ISNA(VLOOKUP($A51,Council_Data!$A$3:$AB$880,20,0)),0,VLOOKUP($A51,Council_Data!$A$3:$AB$880,20,0))</f>
        <v>-2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3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3</v>
      </c>
      <c r="I53" s="93">
        <f>IF(ISNA(VLOOKUP($A53,Council_Data!$A$3:$AB$880,10,0)),0,VLOOKUP($A53,Council_Data!$A$3:$AB$880,10,0))</f>
        <v>3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3</v>
      </c>
      <c r="L53" s="94">
        <f>IF(ISNA(VLOOKUP($A53,Council_Data!$A$3:$AB$880,13,0)),0,VLOOKUP($A53,Council_Data!$A$3:$AB$880,13,0))</f>
        <v>60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 ht="25.5">
      <c r="A54" s="50">
        <v>14872</v>
      </c>
      <c r="B54" s="50" t="str">
        <f>IF(ISNA(VLOOKUP($A54,Council_Data!$A$3:$AB$880,2,0)),0,VLOOKUP($A54,Council_Data!$A$3:$AB$880,2,0))</f>
        <v>Unassigned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1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1</v>
      </c>
      <c r="I55" s="93">
        <f>IF(ISNA(VLOOKUP($A55,Council_Data!$A$3:$AB$880,10,0)),0,VLOOKUP($A55,Council_Data!$A$3:$AB$880,10,0))</f>
        <v>9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9</v>
      </c>
      <c r="L55" s="94">
        <f>IF(ISNA(VLOOKUP($A55,Council_Data!$A$3:$AB$880,13,0)),0,VLOOKUP($A55,Council_Data!$A$3:$AB$880,13,0))</f>
        <v>90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7</v>
      </c>
      <c r="R55" s="93">
        <f>IF(ISNA(VLOOKUP($A55,Council_Data!$A$3:$AB$880,19,0)),0,VLOOKUP($A55,Council_Data!$A$3:$AB$880,19,0))</f>
        <v>3</v>
      </c>
      <c r="S55" s="93">
        <f>IF(ISNA(VLOOKUP($A55,Council_Data!$A$3:$AB$880,20,0)),0,VLOOKUP($A55,Council_Data!$A$3:$AB$880,20,0))</f>
        <v>4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1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1</v>
      </c>
      <c r="I57" s="93">
        <f>IF(ISNA(VLOOKUP($A57,Council_Data!$A$3:$AB$880,10,0)),0,VLOOKUP($A57,Council_Data!$A$3:$AB$880,10,0))</f>
        <v>2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2</v>
      </c>
      <c r="L57" s="94">
        <f>IF(ISNA(VLOOKUP($A57,Council_Data!$A$3:$AB$880,13,0)),0,VLOOKUP($A57,Council_Data!$A$3:$AB$880,13,0))</f>
        <v>40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3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3</v>
      </c>
      <c r="L60" s="94">
        <f>IF(ISNA(VLOOKUP($A60,Council_Data!$A$3:$AB$880,13,0)),0,VLOOKUP($A60,Council_Data!$A$3:$AB$880,13,0))</f>
        <v>60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3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3</v>
      </c>
      <c r="I61" s="93">
        <f>IF(ISNA(VLOOKUP($A61,Council_Data!$A$3:$AB$880,10,0)),0,VLOOKUP($A61,Council_Data!$A$3:$AB$880,10,0))</f>
        <v>4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4</v>
      </c>
      <c r="L61" s="94">
        <f>IF(ISNA(VLOOKUP($A61,Council_Data!$A$3:$AB$880,13,0)),0,VLOOKUP($A61,Council_Data!$A$3:$AB$880,13,0))</f>
        <v>80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3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3</v>
      </c>
      <c r="I65" s="93">
        <f>IF(ISNA(VLOOKUP($A65,Council_Data!$A$3:$AB$880,10,0)),0,VLOOKUP($A65,Council_Data!$A$3:$AB$880,10,0))</f>
        <v>3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3</v>
      </c>
      <c r="L65" s="94">
        <f>IF(ISNA(VLOOKUP($A65,Council_Data!$A$3:$AB$880,13,0)),0,VLOOKUP($A65,Council_Data!$A$3:$AB$880,13,0))</f>
        <v>60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1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1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7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7</v>
      </c>
      <c r="I67" s="93">
        <f>IF(ISNA(VLOOKUP($A67,Council_Data!$A$3:$AB$880,10,0)),0,VLOOKUP($A67,Council_Data!$A$3:$AB$880,10,0))</f>
        <v>67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67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2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2</v>
      </c>
      <c r="Q67" s="93">
        <f>IF(ISNA(VLOOKUP($A67,Council_Data!$A$3:$AB$880,18,0)),0,VLOOKUP($A67,Council_Data!$A$3:$AB$880,18,0))</f>
        <v>3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3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9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9</v>
      </c>
      <c r="L4" s="94">
        <f>IF(ISNA(VLOOKUP($A4,Council_Data!$A$3:$AB$880,13,0)),0,VLOOKUP($A4,Council_Data!$A$3:$AB$880,13,0))</f>
        <v>180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83.33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60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2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13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13</v>
      </c>
      <c r="L11" s="94">
        <f>IF(ISNA(VLOOKUP($A11,Council_Data!$A$3:$AB$880,13,0)),0,VLOOKUP($A11,Council_Data!$A$3:$AB$880,13,0))</f>
        <v>86.67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2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2</v>
      </c>
      <c r="Q11" s="93">
        <f>IF(ISNA(VLOOKUP($A11,Council_Data!$A$3:$AB$880,18,0)),0,VLOOKUP($A11,Council_Data!$A$3:$AB$880,18,0))</f>
        <v>3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20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5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5</v>
      </c>
      <c r="I19" s="93">
        <f>IF(ISNA(VLOOKUP($A19,Council_Data!$A$3:$AB$880,10,0)),0,VLOOKUP($A19,Council_Data!$A$3:$AB$880,10,0))</f>
        <v>11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11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5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5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40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3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3</v>
      </c>
      <c r="I32" s="93">
        <f>IF(ISNA(VLOOKUP($A32,Council_Data!$A$3:$AB$880,10,0)),0,VLOOKUP($A32,Council_Data!$A$3:$AB$880,10,0))</f>
        <v>3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3</v>
      </c>
      <c r="L32" s="94">
        <f>IF(ISNA(VLOOKUP($A32,Council_Data!$A$3:$AB$880,13,0)),0,VLOOKUP($A32,Council_Data!$A$3:$AB$880,13,0))</f>
        <v>60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2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2</v>
      </c>
      <c r="L34" s="94">
        <f>IF(ISNA(VLOOKUP($A34,Council_Data!$A$3:$AB$880,13,0)),0,VLOOKUP($A34,Council_Data!$A$3:$AB$880,13,0))</f>
        <v>40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7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7</v>
      </c>
      <c r="L35" s="94">
        <f>IF(ISNA(VLOOKUP($A35,Council_Data!$A$3:$AB$880,13,0)),0,VLOOKUP($A35,Council_Data!$A$3:$AB$880,13,0))</f>
        <v>140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1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1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12</v>
      </c>
      <c r="L37" s="94">
        <f>IF(ISNA(VLOOKUP($A37,Council_Data!$A$3:$AB$880,13,0)),0,VLOOKUP($A37,Council_Data!$A$3:$AB$880,13,0))</f>
        <v>240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2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2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5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5</v>
      </c>
      <c r="L38" s="94">
        <f>IF(ISNA(VLOOKUP($A38,Council_Data!$A$3:$AB$880,13,0)),0,VLOOKUP($A38,Council_Data!$A$3:$AB$880,13,0))</f>
        <v>100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8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8</v>
      </c>
      <c r="L42" s="94">
        <f>IF(ISNA(VLOOKUP($A42,Council_Data!$A$3:$AB$880,13,0)),0,VLOOKUP($A42,Council_Data!$A$3:$AB$880,13,0))</f>
        <v>160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8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8</v>
      </c>
      <c r="L43" s="94">
        <f>IF(ISNA(VLOOKUP($A43,Council_Data!$A$3:$AB$880,13,0)),0,VLOOKUP($A43,Council_Data!$A$3:$AB$880,13,0))</f>
        <v>160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40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845</v>
      </c>
      <c r="B1" s="24" t="s">
        <v>754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16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16</v>
      </c>
      <c r="L4" s="94">
        <f>IF(ISNA(VLOOKUP($A4,Council_Data!$A$3:$AB$880,13,0)),0,VLOOKUP($A4,Council_Data!$A$3:$AB$880,13,0))</f>
        <v>106.67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4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25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3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2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2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13.33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2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2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21.43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50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4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4</v>
      </c>
      <c r="I17" s="93">
        <f>IF(ISNA(VLOOKUP($A17,Council_Data!$A$3:$AB$880,10,0)),0,VLOOKUP($A17,Council_Data!$A$3:$AB$880,10,0))</f>
        <v>7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7</v>
      </c>
      <c r="L17" s="94">
        <f>IF(ISNA(VLOOKUP($A17,Council_Data!$A$3:$AB$880,13,0)),0,VLOOKUP($A17,Council_Data!$A$3:$AB$880,13,0))</f>
        <v>50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3</v>
      </c>
      <c r="R17" s="93">
        <f>IF(ISNA(VLOOKUP($A17,Council_Data!$A$3:$AB$880,19,0)),0,VLOOKUP($A17,Council_Data!$A$3:$AB$880,19,0))</f>
        <v>3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3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3</v>
      </c>
      <c r="I18" s="93">
        <f>IF(ISNA(VLOOKUP($A18,Council_Data!$A$3:$AB$880,10,0)),0,VLOOKUP($A18,Council_Data!$A$3:$AB$880,10,0))</f>
        <v>10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10</v>
      </c>
      <c r="L18" s="94">
        <f>IF(ISNA(VLOOKUP($A18,Council_Data!$A$3:$AB$880,13,0)),0,VLOOKUP($A18,Council_Data!$A$3:$AB$880,13,0))</f>
        <v>66.67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2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5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3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14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14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-1</v>
      </c>
      <c r="Q19" s="93">
        <f>IF(ISNA(VLOOKUP($A19,Council_Data!$A$3:$AB$880,18,0)),0,VLOOKUP($A19,Council_Data!$A$3:$AB$880,18,0))</f>
        <v>3</v>
      </c>
      <c r="R19" s="93">
        <f>IF(ISNA(VLOOKUP($A19,Council_Data!$A$3:$AB$880,19,0)),0,VLOOKUP($A19,Council_Data!$A$3:$AB$880,19,0))</f>
        <v>2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50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7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7</v>
      </c>
      <c r="L21" s="94">
        <f>IF(ISNA(VLOOKUP($A21,Council_Data!$A$3:$AB$880,13,0)),0,VLOOKUP($A21,Council_Data!$A$3:$AB$880,13,0))</f>
        <v>63.64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-1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40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11</v>
      </c>
      <c r="L25" s="94">
        <f>IF(ISNA(VLOOKUP($A25,Council_Data!$A$3:$AB$880,13,0)),0,VLOOKUP($A25,Council_Data!$A$3:$AB$880,13,0))</f>
        <v>78.569999999999993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4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4</v>
      </c>
      <c r="I26" s="93">
        <f>IF(ISNA(VLOOKUP($A26,Council_Data!$A$3:$AB$880,10,0)),0,VLOOKUP($A26,Council_Data!$A$3:$AB$880,10,0))</f>
        <v>12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12</v>
      </c>
      <c r="L26" s="94">
        <f>IF(ISNA(VLOOKUP($A26,Council_Data!$A$3:$AB$880,13,0)),0,VLOOKUP($A26,Council_Data!$A$3:$AB$880,13,0))</f>
        <v>80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3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8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8</v>
      </c>
      <c r="L29" s="94">
        <f>IF(ISNA(VLOOKUP($A29,Council_Data!$A$3:$AB$880,13,0)),0,VLOOKUP($A29,Council_Data!$A$3:$AB$880,13,0))</f>
        <v>57.14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80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6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6</v>
      </c>
      <c r="L31" s="94">
        <f>IF(ISNA(VLOOKUP($A31,Council_Data!$A$3:$AB$880,13,0)),0,VLOOKUP($A31,Council_Data!$A$3:$AB$880,13,0))</f>
        <v>54.55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2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9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9</v>
      </c>
      <c r="L34" s="94">
        <f>IF(ISNA(VLOOKUP($A34,Council_Data!$A$3:$AB$880,13,0)),0,VLOOKUP($A34,Council_Data!$A$3:$AB$880,13,0))</f>
        <v>81.819999999999993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1</v>
      </c>
      <c r="P34" s="93">
        <f>IF(ISNA(VLOOKUP($A34,Council_Data!$A$3:$AB$880,17,0)),0,VLOOKUP($A34,Council_Data!$A$3:$AB$880,17,0))</f>
        <v>-1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1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1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1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1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4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4</v>
      </c>
      <c r="L38" s="94">
        <f>IF(ISNA(VLOOKUP($A38,Council_Data!$A$3:$AB$880,13,0)),0,VLOOKUP($A38,Council_Data!$A$3:$AB$880,13,0))</f>
        <v>40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9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9</v>
      </c>
      <c r="L39" s="94">
        <f>IF(ISNA(VLOOKUP($A39,Council_Data!$A$3:$AB$880,13,0)),0,VLOOKUP($A39,Council_Data!$A$3:$AB$880,13,0))</f>
        <v>75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3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5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5</v>
      </c>
      <c r="L40" s="94">
        <f>IF(ISNA(VLOOKUP($A40,Council_Data!$A$3:$AB$880,13,0)),0,VLOOKUP($A40,Council_Data!$A$3:$AB$880,13,0))</f>
        <v>50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0">
        <f>IF(ISNA(VLOOKUP($A43,Council_Data!$A$3:$AB$880,5,0)),0,VLOOKUP($A43,Council_Data!$A$3:$AB$880,5,0))</f>
        <v>236</v>
      </c>
      <c r="E43" s="370">
        <f>IF(ISNA(VLOOKUP($A43,Council_Data!$A$3:$AB$880,6,0)),0,VLOOKUP($A43,Council_Data!$A$3:$AB$880,6,0))</f>
        <v>14</v>
      </c>
      <c r="F43" s="370">
        <f>IF(ISNA(VLOOKUP($A43,Council_Data!$A$3:$AB$880,7,0)),0,VLOOKUP($A43,Council_Data!$A$3:$AB$880,7,0))</f>
        <v>0</v>
      </c>
      <c r="G43" s="370">
        <f>IF(ISNA(VLOOKUP($A43,Council_Data!$A$3:$AB$880,8,0)),0,VLOOKUP($A43,Council_Data!$A$3:$AB$880,8,0))</f>
        <v>0</v>
      </c>
      <c r="H43" s="370">
        <f>IF(ISNA(VLOOKUP($A43,Council_Data!$A$3:$AB$880,9,0)),0,VLOOKUP($A43,Council_Data!$A$3:$AB$880,9,0))</f>
        <v>0</v>
      </c>
      <c r="I43" s="370">
        <f>IF(ISNA(VLOOKUP($A43,Council_Data!$A$3:$AB$880,10,0)),0,VLOOKUP($A43,Council_Data!$A$3:$AB$880,10,0))</f>
        <v>7</v>
      </c>
      <c r="J43" s="370">
        <f>IF(ISNA(VLOOKUP($A43,Council_Data!$A$3:$AB$880,11,0)),0,VLOOKUP($A43,Council_Data!$A$3:$AB$880,11,0))</f>
        <v>0</v>
      </c>
      <c r="K43" s="370">
        <f>IF(ISNA(VLOOKUP($A43,Council_Data!$A$3:$AB$880,12,0)),0,VLOOKUP($A43,Council_Data!$A$3:$AB$880,12,0))</f>
        <v>7</v>
      </c>
      <c r="L43" s="367">
        <f>IF(ISNA(VLOOKUP($A43,Council_Data!$A$3:$AB$880,13,0)),0,VLOOKUP($A43,Council_Data!$A$3:$AB$880,13,0))</f>
        <v>50</v>
      </c>
      <c r="M43" s="370">
        <f>IF(ISNA(VLOOKUP($A43,Council_Data!$A$3:$AB$880,14,0)),0,VLOOKUP($A43,Council_Data!$A$3:$AB$880,14,0))</f>
        <v>0</v>
      </c>
      <c r="N43" s="370">
        <f>IF(ISNA(VLOOKUP($A43,Council_Data!$A$3:$AB$880,15,0)),0,VLOOKUP($A43,Council_Data!$A$3:$AB$880,15,0))</f>
        <v>0</v>
      </c>
      <c r="O43" s="370">
        <f>IF(ISNA(VLOOKUP($A43,Council_Data!$A$3:$AB$880,16,0)),0,VLOOKUP($A43,Council_Data!$A$3:$AB$880,16,0))</f>
        <v>0</v>
      </c>
      <c r="P43" s="370">
        <f>IF(ISNA(VLOOKUP($A43,Council_Data!$A$3:$AB$880,17,0)),0,VLOOKUP($A43,Council_Data!$A$3:$AB$880,17,0))</f>
        <v>0</v>
      </c>
      <c r="Q43" s="370">
        <f>IF(ISNA(VLOOKUP($A43,Council_Data!$A$3:$AB$880,18,0)),0,VLOOKUP($A43,Council_Data!$A$3:$AB$880,18,0))</f>
        <v>3</v>
      </c>
      <c r="R43" s="370">
        <f>IF(ISNA(VLOOKUP($A43,Council_Data!$A$3:$AB$880,19,0)),0,VLOOKUP($A43,Council_Data!$A$3:$AB$880,19,0))</f>
        <v>1</v>
      </c>
      <c r="S43" s="370">
        <f>IF(ISNA(VLOOKUP($A43,Council_Data!$A$3:$AB$880,20,0)),0,VLOOKUP($A43,Council_Data!$A$3:$AB$880,20,0))</f>
        <v>2</v>
      </c>
      <c r="T43" s="367">
        <f>IF(ISNA(VLOOKUP($A43,Council_Data!$A$3:$AB$880,21,0)),0,VLOOKUP($A43,Council_Data!$A$3:$AB$880,21,0))</f>
        <v>0</v>
      </c>
      <c r="U43" s="370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7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7</v>
      </c>
      <c r="L44" s="94">
        <f>IF(ISNA(VLOOKUP($A44,Council_Data!$A$3:$AB$880,13,0)),0,VLOOKUP($A44,Council_Data!$A$3:$AB$880,13,0))</f>
        <v>46.67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1</v>
      </c>
      <c r="P44" s="93">
        <f>IF(ISNA(VLOOKUP($A44,Council_Data!$A$3:$AB$880,17,0)),0,VLOOKUP($A44,Council_Data!$A$3:$AB$880,17,0))</f>
        <v>-1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11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11</v>
      </c>
      <c r="L47" s="94">
        <f>IF(ISNA(VLOOKUP($A47,Council_Data!$A$3:$AB$880,13,0)),0,VLOOKUP($A47,Council_Data!$A$3:$AB$880,13,0))</f>
        <v>220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1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1</v>
      </c>
      <c r="Q47" s="93">
        <f>IF(ISNA(VLOOKUP($A47,Council_Data!$A$3:$AB$880,18,0)),0,VLOOKUP($A47,Council_Data!$A$3:$AB$880,18,0))</f>
        <v>7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7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11</v>
      </c>
      <c r="L48" s="94">
        <f>IF(ISNA(VLOOKUP($A48,Council_Data!$A$3:$AB$880,13,0)),0,VLOOKUP($A48,Council_Data!$A$3:$AB$880,13,0))</f>
        <v>157.13999999999999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1</v>
      </c>
      <c r="P48" s="93">
        <f>IF(ISNA(VLOOKUP($A48,Council_Data!$A$3:$AB$880,17,0)),0,VLOOKUP($A48,Council_Data!$A$3:$AB$880,17,0))</f>
        <v>-1</v>
      </c>
      <c r="Q48" s="93">
        <f>IF(ISNA(VLOOKUP($A48,Council_Data!$A$3:$AB$880,18,0)),0,VLOOKUP($A48,Council_Data!$A$3:$AB$880,18,0))</f>
        <v>2</v>
      </c>
      <c r="R48" s="93">
        <f>IF(ISNA(VLOOKUP($A48,Council_Data!$A$3:$AB$880,19,0)),0,VLOOKUP($A48,Council_Data!$A$3:$AB$880,19,0))</f>
        <v>3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1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1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1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1</v>
      </c>
      <c r="I51" s="93">
        <f>IF(ISNA(VLOOKUP($A51,Council_Data!$A$3:$AB$880,10,0)),0,VLOOKUP($A51,Council_Data!$A$3:$AB$880,10,0))</f>
        <v>2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2</v>
      </c>
      <c r="L51" s="94">
        <f>IF(ISNA(VLOOKUP($A51,Council_Data!$A$3:$AB$880,13,0)),0,VLOOKUP($A51,Council_Data!$A$3:$AB$880,13,0))</f>
        <v>40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6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6</v>
      </c>
      <c r="I52" s="93">
        <f>IF(ISNA(VLOOKUP($A52,Council_Data!$A$3:$AB$880,10,0)),0,VLOOKUP($A52,Council_Data!$A$3:$AB$880,10,0))</f>
        <v>6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6</v>
      </c>
      <c r="L52" s="94">
        <f>IF(ISNA(VLOOKUP($A52,Council_Data!$A$3:$AB$880,13,0)),0,VLOOKUP($A52,Council_Data!$A$3:$AB$880,13,0))</f>
        <v>120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2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2</v>
      </c>
      <c r="I53" s="93">
        <f>IF(ISNA(VLOOKUP($A53,Council_Data!$A$3:$AB$880,10,0)),0,VLOOKUP($A53,Council_Data!$A$3:$AB$880,10,0))</f>
        <v>2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2</v>
      </c>
      <c r="L53" s="94">
        <f>IF(ISNA(VLOOKUP($A53,Council_Data!$A$3:$AB$880,13,0)),0,VLOOKUP($A53,Council_Data!$A$3:$AB$880,13,0))</f>
        <v>40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3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8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8</v>
      </c>
      <c r="L54" s="94">
        <f>IF(ISNA(VLOOKUP($A54,Council_Data!$A$3:$AB$880,13,0)),0,VLOOKUP($A54,Council_Data!$A$3:$AB$880,13,0))</f>
        <v>80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3</v>
      </c>
      <c r="R54" s="93">
        <f>IF(ISNA(VLOOKUP($A54,Council_Data!$A$3:$AB$880,19,0)),0,VLOOKUP($A54,Council_Data!$A$3:$AB$880,19,0))</f>
        <v>1</v>
      </c>
      <c r="S54" s="93">
        <f>IF(ISNA(VLOOKUP($A54,Council_Data!$A$3:$AB$880,20,0)),0,VLOOKUP($A54,Council_Data!$A$3:$AB$880,20,0))</f>
        <v>2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33.33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1</v>
      </c>
      <c r="P57" s="93">
        <f>IF(ISNA(VLOOKUP($A57,Council_Data!$A$3:$AB$880,17,0)),0,VLOOKUP($A57,Council_Data!$A$3:$AB$880,17,0))</f>
        <v>-1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1</v>
      </c>
      <c r="S57" s="93">
        <f>IF(ISNA(VLOOKUP($A57,Council_Data!$A$3:$AB$880,20,0)),0,VLOOKUP($A57,Council_Data!$A$3:$AB$880,20,0))</f>
        <v>-1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13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13</v>
      </c>
      <c r="L58" s="94">
        <f>IF(ISNA(VLOOKUP($A58,Council_Data!$A$3:$AB$880,13,0)),0,VLOOKUP($A58,Council_Data!$A$3:$AB$880,13,0))</f>
        <v>260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2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12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12</v>
      </c>
      <c r="L64" s="94">
        <f>IF(ISNA(VLOOKUP($A64,Council_Data!$A$3:$AB$880,13,0)),0,VLOOKUP($A64,Council_Data!$A$3:$AB$880,13,0))</f>
        <v>133.33000000000001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1</v>
      </c>
      <c r="O64" s="93">
        <f>IF(ISNA(VLOOKUP($A64,Council_Data!$A$3:$AB$880,16,0)),0,VLOOKUP($A64,Council_Data!$A$3:$AB$880,16,0))</f>
        <v>1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5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3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3</v>
      </c>
      <c r="L65" s="94">
        <f>IF(ISNA(VLOOKUP($A65,Council_Data!$A$3:$AB$880,13,0)),0,VLOOKUP($A65,Council_Data!$A$3:$AB$880,13,0))</f>
        <v>60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2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</v>
      </c>
      <c r="L67" s="94">
        <f>IF(ISNA(VLOOKUP($A67,Council_Data!$A$3:$AB$880,13,0)),0,VLOOKUP($A67,Council_Data!$A$3:$AB$880,13,0))</f>
        <v>40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2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2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2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2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2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2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1</v>
      </c>
      <c r="P73" s="93">
        <f>IF(ISNA(VLOOKUP($A73,Council_Data!$A$3:$AB$880,17,0)),0,VLOOKUP($A73,Council_Data!$A$3:$AB$880,17,0))</f>
        <v>-1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2</v>
      </c>
      <c r="S73" s="93">
        <f>IF(ISNA(VLOOKUP($A73,Council_Data!$A$3:$AB$880,20,0)),0,VLOOKUP($A73,Council_Data!$A$3:$AB$880,20,0))</f>
        <v>-2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1</v>
      </c>
      <c r="P74" s="93">
        <f>IF(ISNA(VLOOKUP($A74,Council_Data!$A$3:$AB$880,17,0)),0,VLOOKUP($A74,Council_Data!$A$3:$AB$880,17,0))</f>
        <v>-1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7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7</v>
      </c>
      <c r="L75" s="94">
        <f>IF(ISNA(VLOOKUP($A75,Council_Data!$A$3:$AB$880,13,0)),0,VLOOKUP($A75,Council_Data!$A$3:$AB$880,13,0))</f>
        <v>140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  <row r="76" spans="1:22">
      <c r="A76" s="50">
        <v>18311</v>
      </c>
      <c r="B76" s="50" t="str">
        <f>IF(ISNA(VLOOKUP($A76,Council_Data!$A$3:$AB$880,2,0)),0,VLOOKUP($A76,Council_Data!$A$3:$AB$880,2,0))</f>
        <v>019</v>
      </c>
      <c r="C76" s="50" t="str">
        <f>IF(ISNA(VLOOKUP($A76,Council_Data!$A$3:$AB$880,3,0)),0,VLOOKUP($A76,Council_Data!$A$3:$AB$880,3,0))</f>
        <v>Arlington</v>
      </c>
      <c r="D76" s="93">
        <f>IF(ISNA(VLOOKUP($A76,Council_Data!$A$3:$AB$880,5,0)),0,VLOOKUP($A76,Council_Data!$A$3:$AB$880,5,0))</f>
        <v>0</v>
      </c>
      <c r="E76" s="93">
        <f>IF(ISNA(VLOOKUP($A76,Council_Data!$A$3:$AB$880,6,0)),0,VLOOKUP($A76,Council_Data!$A$3:$AB$880,6,0))</f>
        <v>0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28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28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3</v>
      </c>
      <c r="V76" s="50" t="str">
        <f>IF(ISNA(VLOOKUP($A76,Council_Data!$A$3:$AB$880,24,0)),0,VLOOKUP($A76,Council_Data!$A$3:$AB$880,24,0))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846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40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5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5</v>
      </c>
      <c r="L10" s="94">
        <f>IF(ISNA(VLOOKUP($A10,Council_Data!$A$3:$AB$880,13,0)),0,VLOOKUP($A10,Council_Data!$A$3:$AB$880,13,0))</f>
        <v>41.67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3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3</v>
      </c>
      <c r="L13" s="94">
        <f>IF(ISNA(VLOOKUP($A13,Council_Data!$A$3:$AB$880,13,0)),0,VLOOKUP($A13,Council_Data!$A$3:$AB$880,13,0))</f>
        <v>60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4</v>
      </c>
      <c r="S13" s="93">
        <f>IF(ISNA(VLOOKUP($A13,Council_Data!$A$3:$AB$880,20,0)),0,VLOOKUP($A13,Council_Data!$A$3:$AB$880,20,0))</f>
        <v>-4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22.22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2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90.91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25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33.33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7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7</v>
      </c>
      <c r="L18" s="94">
        <f>IF(ISNA(VLOOKUP($A18,Council_Data!$A$3:$AB$880,13,0)),0,VLOOKUP($A18,Council_Data!$A$3:$AB$880,13,0))</f>
        <v>46.67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4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3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5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5</v>
      </c>
      <c r="L19" s="94">
        <f>IF(ISNA(VLOOKUP($A19,Council_Data!$A$3:$AB$880,13,0)),0,VLOOKUP($A19,Council_Data!$A$3:$AB$880,13,0))</f>
        <v>45.45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-1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16.670000000000002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3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3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71.430000000000007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19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19</v>
      </c>
      <c r="I27" s="93">
        <f>IF(ISNA(VLOOKUP($A27,Council_Data!$A$3:$AB$880,10,0)),0,VLOOKUP($A27,Council_Data!$A$3:$AB$880,10,0))</f>
        <v>23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23</v>
      </c>
      <c r="L27" s="94">
        <f>IF(ISNA(VLOOKUP($A27,Council_Data!$A$3:$AB$880,13,0)),0,VLOOKUP($A27,Council_Data!$A$3:$AB$880,13,0))</f>
        <v>230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38.46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78.569999999999993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7</v>
      </c>
      <c r="R30" s="93">
        <f>IF(ISNA(VLOOKUP($A30,Council_Data!$A$3:$AB$880,19,0)),0,VLOOKUP($A30,Council_Data!$A$3:$AB$880,19,0))</f>
        <v>3</v>
      </c>
      <c r="S30" s="93">
        <f>IF(ISNA(VLOOKUP($A30,Council_Data!$A$3:$AB$880,20,0)),0,VLOOKUP($A30,Council_Data!$A$3:$AB$880,20,0))</f>
        <v>4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18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18</v>
      </c>
      <c r="L31" s="94">
        <f>IF(ISNA(VLOOKUP($A31,Council_Data!$A$3:$AB$880,13,0)),0,VLOOKUP($A31,Council_Data!$A$3:$AB$880,13,0))</f>
        <v>128.57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4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4</v>
      </c>
      <c r="I32" s="93">
        <f>IF(ISNA(VLOOKUP($A32,Council_Data!$A$3:$AB$880,10,0)),0,VLOOKUP($A32,Council_Data!$A$3:$AB$880,10,0))</f>
        <v>12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12</v>
      </c>
      <c r="L32" s="94">
        <f>IF(ISNA(VLOOKUP($A32,Council_Data!$A$3:$AB$880,13,0)),0,VLOOKUP($A32,Council_Data!$A$3:$AB$880,13,0))</f>
        <v>92.31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1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1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5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5</v>
      </c>
      <c r="I35" s="93">
        <f>IF(ISNA(VLOOKUP($A35,Council_Data!$A$3:$AB$880,10,0)),0,VLOOKUP($A35,Council_Data!$A$3:$AB$880,10,0))</f>
        <v>12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12</v>
      </c>
      <c r="L35" s="94">
        <f>IF(ISNA(VLOOKUP($A35,Council_Data!$A$3:$AB$880,13,0)),0,VLOOKUP($A35,Council_Data!$A$3:$AB$880,13,0))</f>
        <v>80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4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4</v>
      </c>
      <c r="Q35" s="93">
        <f>IF(ISNA(VLOOKUP($A35,Council_Data!$A$3:$AB$880,18,0)),0,VLOOKUP($A35,Council_Data!$A$3:$AB$880,18,0))</f>
        <v>8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6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5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5</v>
      </c>
      <c r="L36" s="94">
        <f>IF(ISNA(VLOOKUP($A36,Council_Data!$A$3:$AB$880,13,0)),0,VLOOKUP($A36,Council_Data!$A$3:$AB$880,13,0))</f>
        <v>33.33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4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4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12.5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11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11</v>
      </c>
      <c r="I38" s="93">
        <f>IF(ISNA(VLOOKUP($A38,Council_Data!$A$3:$AB$880,10,0)),0,VLOOKUP($A38,Council_Data!$A$3:$AB$880,10,0))</f>
        <v>13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13</v>
      </c>
      <c r="L38" s="94">
        <f>IF(ISNA(VLOOKUP($A38,Council_Data!$A$3:$AB$880,13,0)),0,VLOOKUP($A38,Council_Data!$A$3:$AB$880,13,0))</f>
        <v>92.86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5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5</v>
      </c>
      <c r="I40" s="93">
        <f>IF(ISNA(VLOOKUP($A40,Council_Data!$A$3:$AB$880,10,0)),0,VLOOKUP($A40,Council_Data!$A$3:$AB$880,10,0))</f>
        <v>5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5</v>
      </c>
      <c r="L40" s="94">
        <f>IF(ISNA(VLOOKUP($A40,Council_Data!$A$3:$AB$880,13,0)),0,VLOOKUP($A40,Council_Data!$A$3:$AB$880,13,0))</f>
        <v>100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16.670000000000002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80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50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1</v>
      </c>
      <c r="O43" s="93">
        <f>IF(ISNA(VLOOKUP($A43,Council_Data!$A$3:$AB$880,16,0)),0,VLOOKUP($A43,Council_Data!$A$3:$AB$880,16,0))</f>
        <v>1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3</v>
      </c>
      <c r="R43" s="93">
        <f>IF(ISNA(VLOOKUP($A43,Council_Data!$A$3:$AB$880,19,0)),0,VLOOKUP($A43,Council_Data!$A$3:$AB$880,19,0))</f>
        <v>2</v>
      </c>
      <c r="S43" s="93">
        <f>IF(ISNA(VLOOKUP($A43,Council_Data!$A$3:$AB$880,20,0)),0,VLOOKUP($A43,Council_Data!$A$3:$AB$880,20,0))</f>
        <v>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18.18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4</v>
      </c>
      <c r="S44" s="93">
        <f>IF(ISNA(VLOOKUP($A44,Council_Data!$A$3:$AB$880,20,0)),0,VLOOKUP($A44,Council_Data!$A$3:$AB$880,20,0))</f>
        <v>-2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 ht="25.5">
      <c r="A45" s="76">
        <v>7468</v>
      </c>
      <c r="B45" s="50" t="str">
        <f>IF(ISNA(VLOOKUP($A45,Council_Data!$A$3:$AB$880,2,0)),0,VLOOKUP($A45,Council_Data!$A$3:$AB$880,2,0))</f>
        <v>Unassigned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5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5</v>
      </c>
      <c r="L47" s="94">
        <f>IF(ISNA(VLOOKUP($A47,Council_Data!$A$3:$AB$880,13,0)),0,VLOOKUP($A47,Council_Data!$A$3:$AB$880,13,0))</f>
        <v>55.56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6.67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-1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3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3</v>
      </c>
      <c r="L52" s="94">
        <f>IF(ISNA(VLOOKUP($A52,Council_Data!$A$3:$AB$880,13,0)),0,VLOOKUP($A52,Council_Data!$A$3:$AB$880,13,0))</f>
        <v>30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1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1</v>
      </c>
      <c r="Q52" s="93">
        <f>IF(ISNA(VLOOKUP($A52,Council_Data!$A$3:$AB$880,18,0)),0,VLOOKUP($A52,Council_Data!$A$3:$AB$880,18,0))</f>
        <v>4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2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14.29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6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6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15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15</v>
      </c>
      <c r="L56" s="94">
        <f>IF(ISNA(VLOOKUP($A56,Council_Data!$A$3:$AB$880,13,0)),0,VLOOKUP($A56,Council_Data!$A$3:$AB$880,13,0))</f>
        <v>107.14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1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12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12</v>
      </c>
      <c r="L59" s="94">
        <f>IF(ISNA(VLOOKUP($A59,Council_Data!$A$3:$AB$880,13,0)),0,VLOOKUP($A59,Council_Data!$A$3:$AB$880,13,0))</f>
        <v>80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2</v>
      </c>
      <c r="P59" s="93">
        <f>IF(ISNA(VLOOKUP($A59,Council_Data!$A$3:$AB$880,17,0)),0,VLOOKUP($A59,Council_Data!$A$3:$AB$880,17,0))</f>
        <v>-2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3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16</v>
      </c>
      <c r="L60" s="94">
        <f>IF(ISNA(VLOOKUP($A60,Council_Data!$A$3:$AB$880,13,0)),0,VLOOKUP($A60,Council_Data!$A$3:$AB$880,13,0))</f>
        <v>106.67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1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2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2</v>
      </c>
      <c r="L62" s="94">
        <f>IF(ISNA(VLOOKUP($A62,Council_Data!$A$3:$AB$880,13,0)),0,VLOOKUP($A62,Council_Data!$A$3:$AB$880,13,0))</f>
        <v>22.22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6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6</v>
      </c>
      <c r="L63" s="94">
        <f>IF(ISNA(VLOOKUP($A63,Council_Data!$A$3:$AB$880,13,0)),0,VLOOKUP($A63,Council_Data!$A$3:$AB$880,13,0))</f>
        <v>120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9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9</v>
      </c>
      <c r="L64" s="94">
        <f>IF(ISNA(VLOOKUP($A64,Council_Data!$A$3:$AB$880,13,0)),0,VLOOKUP($A64,Council_Data!$A$3:$AB$880,13,0))</f>
        <v>75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1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1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4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4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7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7</v>
      </c>
      <c r="L69" s="94">
        <f>IF(ISNA(VLOOKUP($A69,Council_Data!$A$3:$AB$880,13,0)),0,VLOOKUP($A69,Council_Data!$A$3:$AB$880,13,0))</f>
        <v>46.67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8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8</v>
      </c>
      <c r="L70" s="94">
        <f>IF(ISNA(VLOOKUP($A70,Council_Data!$A$3:$AB$880,13,0)),0,VLOOKUP($A70,Council_Data!$A$3:$AB$880,13,0))</f>
        <v>160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1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1</v>
      </c>
      <c r="L71" s="94">
        <f>IF(ISNA(VLOOKUP($A71,Council_Data!$A$3:$AB$880,13,0)),0,VLOOKUP($A71,Council_Data!$A$3:$AB$880,13,0))</f>
        <v>20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1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1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10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10</v>
      </c>
      <c r="L75" s="94">
        <f>IF(ISNA(VLOOKUP($A75,Council_Data!$A$3:$AB$880,13,0)),0,VLOOKUP($A75,Council_Data!$A$3:$AB$880,13,0))</f>
        <v>142.86000000000001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1</v>
      </c>
      <c r="Q75" s="93">
        <f>IF(ISNA(VLOOKUP($A75,Council_Data!$A$3:$AB$880,18,0)),0,VLOOKUP($A75,Council_Data!$A$3:$AB$880,18,0))</f>
        <v>3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2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1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1</v>
      </c>
      <c r="I76" s="93">
        <f>IF(ISNA(VLOOKUP($A76,Council_Data!$A$3:$AB$880,10,0)),0,VLOOKUP($A76,Council_Data!$A$3:$AB$880,10,0))</f>
        <v>3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3</v>
      </c>
      <c r="L76" s="94">
        <f>IF(ISNA(VLOOKUP($A76,Council_Data!$A$3:$AB$880,13,0)),0,VLOOKUP($A76,Council_Data!$A$3:$AB$880,13,0))</f>
        <v>27.27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2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1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1</v>
      </c>
      <c r="I77" s="93">
        <f>IF(ISNA(VLOOKUP($A77,Council_Data!$A$3:$AB$880,10,0)),0,VLOOKUP($A77,Council_Data!$A$3:$AB$880,10,0))</f>
        <v>6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6</v>
      </c>
      <c r="L77" s="94">
        <f>IF(ISNA(VLOOKUP($A77,Council_Data!$A$3:$AB$880,13,0)),0,VLOOKUP($A77,Council_Data!$A$3:$AB$880,13,0))</f>
        <v>120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5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5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8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8</v>
      </c>
      <c r="L78" s="94">
        <f>IF(ISNA(VLOOKUP($A78,Council_Data!$A$3:$AB$880,13,0)),0,VLOOKUP($A78,Council_Data!$A$3:$AB$880,13,0))</f>
        <v>160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6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6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5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5</v>
      </c>
      <c r="L81" s="94">
        <f>IF(ISNA(VLOOKUP($A81,Council_Data!$A$3:$AB$880,13,0)),0,VLOOKUP($A81,Council_Data!$A$3:$AB$880,13,0))</f>
        <v>62.5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1</v>
      </c>
      <c r="S82" s="93">
        <f>IF(ISNA(VLOOKUP($A82,Council_Data!$A$3:$AB$880,20,0)),0,VLOOKUP($A82,Council_Data!$A$3:$AB$880,20,0))</f>
        <v>-1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8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8</v>
      </c>
      <c r="L83" s="94">
        <f>IF(ISNA(VLOOKUP($A83,Council_Data!$A$3:$AB$880,13,0)),0,VLOOKUP($A83,Council_Data!$A$3:$AB$880,13,0))</f>
        <v>53.33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1</v>
      </c>
      <c r="O83" s="93">
        <f>IF(ISNA(VLOOKUP($A83,Council_Data!$A$3:$AB$880,16,0)),0,VLOOKUP($A83,Council_Data!$A$3:$AB$880,16,0))</f>
        <v>1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5</v>
      </c>
      <c r="R83" s="93">
        <f>IF(ISNA(VLOOKUP($A83,Council_Data!$A$3:$AB$880,19,0)),0,VLOOKUP($A83,Council_Data!$A$3:$AB$880,19,0))</f>
        <v>2</v>
      </c>
      <c r="S83" s="93">
        <f>IF(ISNA(VLOOKUP($A83,Council_Data!$A$3:$AB$880,20,0)),0,VLOOKUP($A83,Council_Data!$A$3:$AB$880,20,0))</f>
        <v>3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8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8</v>
      </c>
      <c r="L84" s="94">
        <f>IF(ISNA(VLOOKUP($A84,Council_Data!$A$3:$AB$880,13,0)),0,VLOOKUP($A84,Council_Data!$A$3:$AB$880,13,0))</f>
        <v>53.33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10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10</v>
      </c>
      <c r="L85" s="94">
        <f>IF(ISNA(VLOOKUP($A85,Council_Data!$A$3:$AB$880,13,0)),0,VLOOKUP($A85,Council_Data!$A$3:$AB$880,13,0))</f>
        <v>166.67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2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2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37.5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1</v>
      </c>
      <c r="P86" s="93">
        <f>IF(ISNA(VLOOKUP($A86,Council_Data!$A$3:$AB$880,17,0)),0,VLOOKUP($A86,Council_Data!$A$3:$AB$880,17,0))</f>
        <v>-1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2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2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160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2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2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1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1</v>
      </c>
      <c r="I88" s="93">
        <f>IF(ISNA(VLOOKUP($A88,Council_Data!$A$3:$AB$880,10,0)),0,VLOOKUP($A88,Council_Data!$A$3:$AB$880,10,0))</f>
        <v>20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20</v>
      </c>
      <c r="L88" s="94">
        <f>IF(ISNA(VLOOKUP($A88,Council_Data!$A$3:$AB$880,13,0)),0,VLOOKUP($A88,Council_Data!$A$3:$AB$880,13,0))</f>
        <v>133.33000000000001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1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3</v>
      </c>
      <c r="S88" s="93">
        <f>IF(ISNA(VLOOKUP($A88,Council_Data!$A$3:$AB$880,20,0)),0,VLOOKUP($A88,Council_Data!$A$3:$AB$880,20,0))</f>
        <v>-2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2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2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1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1</v>
      </c>
      <c r="I90" s="93">
        <f>IF(ISNA(VLOOKUP($A90,Council_Data!$A$3:$AB$880,10,0)),0,VLOOKUP($A90,Council_Data!$A$3:$AB$880,10,0))</f>
        <v>2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2</v>
      </c>
      <c r="L90" s="94">
        <f>IF(ISNA(VLOOKUP($A90,Council_Data!$A$3:$AB$880,13,0)),0,VLOOKUP($A90,Council_Data!$A$3:$AB$880,13,0))</f>
        <v>25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1</v>
      </c>
      <c r="S90" s="93">
        <f>IF(ISNA(VLOOKUP($A90,Council_Data!$A$3:$AB$880,20,0)),0,VLOOKUP($A90,Council_Data!$A$3:$AB$880,20,0))</f>
        <v>-1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 ht="25.5">
      <c r="A91" s="50">
        <v>11662</v>
      </c>
      <c r="B91" s="50" t="str">
        <f>IF(ISNA(VLOOKUP($A91,Council_Data!$A$3:$AB$880,2,0)),0,VLOOKUP($A91,Council_Data!$A$3:$AB$880,2,0))</f>
        <v>Unassigned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3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3</v>
      </c>
      <c r="I92" s="93">
        <f>IF(ISNA(VLOOKUP($A92,Council_Data!$A$3:$AB$880,10,0)),0,VLOOKUP($A92,Council_Data!$A$3:$AB$880,10,0))</f>
        <v>10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10</v>
      </c>
      <c r="L92" s="94">
        <f>IF(ISNA(VLOOKUP($A92,Council_Data!$A$3:$AB$880,13,0)),0,VLOOKUP($A92,Council_Data!$A$3:$AB$880,13,0))</f>
        <v>125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1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1</v>
      </c>
      <c r="Q92" s="93">
        <f>IF(ISNA(VLOOKUP($A92,Council_Data!$A$3:$AB$880,18,0)),0,VLOOKUP($A92,Council_Data!$A$3:$AB$880,18,0))</f>
        <v>3</v>
      </c>
      <c r="R92" s="93">
        <f>IF(ISNA(VLOOKUP($A92,Council_Data!$A$3:$AB$880,19,0)),0,VLOOKUP($A92,Council_Data!$A$3:$AB$880,19,0))</f>
        <v>4</v>
      </c>
      <c r="S92" s="93">
        <f>IF(ISNA(VLOOKUP($A92,Council_Data!$A$3:$AB$880,20,0)),0,VLOOKUP($A92,Council_Data!$A$3:$AB$880,20,0))</f>
        <v>-1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2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2</v>
      </c>
      <c r="I93" s="93">
        <f>IF(ISNA(VLOOKUP($A93,Council_Data!$A$3:$AB$880,10,0)),0,VLOOKUP($A93,Council_Data!$A$3:$AB$880,10,0))</f>
        <v>14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14</v>
      </c>
      <c r="L93" s="94">
        <f>IF(ISNA(VLOOKUP($A93,Council_Data!$A$3:$AB$880,13,0)),0,VLOOKUP($A93,Council_Data!$A$3:$AB$880,13,0))</f>
        <v>93.33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1</v>
      </c>
      <c r="P93" s="93">
        <f>IF(ISNA(VLOOKUP($A93,Council_Data!$A$3:$AB$880,17,0)),0,VLOOKUP($A93,Council_Data!$A$3:$AB$880,17,0))</f>
        <v>-1</v>
      </c>
      <c r="Q93" s="93">
        <f>IF(ISNA(VLOOKUP($A93,Council_Data!$A$3:$AB$880,18,0)),0,VLOOKUP($A93,Council_Data!$A$3:$AB$880,18,0))</f>
        <v>2</v>
      </c>
      <c r="R93" s="93">
        <f>IF(ISNA(VLOOKUP($A93,Council_Data!$A$3:$AB$880,19,0)),0,VLOOKUP($A93,Council_Data!$A$3:$AB$880,19,0))</f>
        <v>2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4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4</v>
      </c>
      <c r="I94" s="93">
        <f>IF(ISNA(VLOOKUP($A94,Council_Data!$A$3:$AB$880,10,0)),0,VLOOKUP($A94,Council_Data!$A$3:$AB$880,10,0))</f>
        <v>12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12</v>
      </c>
      <c r="L94" s="94">
        <f>IF(ISNA(VLOOKUP($A94,Council_Data!$A$3:$AB$880,13,0)),0,VLOOKUP($A94,Council_Data!$A$3:$AB$880,13,0))</f>
        <v>80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1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1</v>
      </c>
      <c r="Q94" s="93">
        <f>IF(ISNA(VLOOKUP($A94,Council_Data!$A$3:$AB$880,18,0)),0,VLOOKUP($A94,Council_Data!$A$3:$AB$880,18,0))</f>
        <v>2</v>
      </c>
      <c r="R94" s="93">
        <f>IF(ISNA(VLOOKUP($A94,Council_Data!$A$3:$AB$880,19,0)),0,VLOOKUP($A94,Council_Data!$A$3:$AB$880,19,0))</f>
        <v>1</v>
      </c>
      <c r="S94" s="93">
        <f>IF(ISNA(VLOOKUP($A94,Council_Data!$A$3:$AB$880,20,0)),0,VLOOKUP($A94,Council_Data!$A$3:$AB$880,20,0))</f>
        <v>1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4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4</v>
      </c>
      <c r="I104" s="93">
        <f>IF(ISNA(VLOOKUP($A104,Council_Data!$A$3:$AB$880,10,0)),0,VLOOKUP($A104,Council_Data!$A$3:$AB$880,10,0))</f>
        <v>4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4</v>
      </c>
      <c r="L104" s="94">
        <f>IF(ISNA(VLOOKUP($A104,Council_Data!$A$3:$AB$880,13,0)),0,VLOOKUP($A104,Council_Data!$A$3:$AB$880,13,0))</f>
        <v>66.67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1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1</v>
      </c>
      <c r="Q104" s="93">
        <f>IF(ISNA(VLOOKUP($A104,Council_Data!$A$3:$AB$880,18,0)),0,VLOOKUP($A104,Council_Data!$A$3:$AB$880,18,0))</f>
        <v>1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1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8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8</v>
      </c>
      <c r="L105" s="94">
        <f>IF(ISNA(VLOOKUP($A105,Council_Data!$A$3:$AB$880,13,0)),0,VLOOKUP($A105,Council_Data!$A$3:$AB$880,13,0))</f>
        <v>114.29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1</v>
      </c>
      <c r="R105" s="93">
        <f>IF(ISNA(VLOOKUP($A105,Council_Data!$A$3:$AB$880,19,0)),0,VLOOKUP($A105,Council_Data!$A$3:$AB$880,19,0))</f>
        <v>2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 ht="25.5">
      <c r="A106" s="50">
        <v>12837</v>
      </c>
      <c r="B106" s="50" t="str">
        <f>IF(ISNA(VLOOKUP($A106,Council_Data!$A$3:$AB$880,2,0)),0,VLOOKUP($A106,Council_Data!$A$3:$AB$880,2,0))</f>
        <v>Unassigned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1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1</v>
      </c>
      <c r="I107" s="93">
        <f>IF(ISNA(VLOOKUP($A107,Council_Data!$A$3:$AB$880,10,0)),0,VLOOKUP($A107,Council_Data!$A$3:$AB$880,10,0))</f>
        <v>1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1</v>
      </c>
      <c r="L107" s="94">
        <f>IF(ISNA(VLOOKUP($A107,Council_Data!$A$3:$AB$880,13,0)),0,VLOOKUP($A107,Council_Data!$A$3:$AB$880,13,0))</f>
        <v>20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6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6</v>
      </c>
      <c r="L108" s="94">
        <f>IF(ISNA(VLOOKUP($A108,Council_Data!$A$3:$AB$880,13,0)),0,VLOOKUP($A108,Council_Data!$A$3:$AB$880,13,0))</f>
        <v>66.67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4</v>
      </c>
      <c r="R108" s="93">
        <f>IF(ISNA(VLOOKUP($A108,Council_Data!$A$3:$AB$880,19,0)),0,VLOOKUP($A108,Council_Data!$A$3:$AB$880,19,0))</f>
        <v>1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1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1</v>
      </c>
      <c r="I109" s="93">
        <f>IF(ISNA(VLOOKUP($A109,Council_Data!$A$3:$AB$880,10,0)),0,VLOOKUP($A109,Council_Data!$A$3:$AB$880,10,0))</f>
        <v>2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2</v>
      </c>
      <c r="L109" s="94">
        <f>IF(ISNA(VLOOKUP($A109,Council_Data!$A$3:$AB$880,13,0)),0,VLOOKUP($A109,Council_Data!$A$3:$AB$880,13,0))</f>
        <v>40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1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1</v>
      </c>
      <c r="S110" s="93">
        <f>IF(ISNA(VLOOKUP($A110,Council_Data!$A$3:$AB$880,20,0)),0,VLOOKUP($A110,Council_Data!$A$3:$AB$880,20,0))</f>
        <v>-1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1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1</v>
      </c>
      <c r="Q111" s="93">
        <f>IF(ISNA(VLOOKUP($A111,Council_Data!$A$3:$AB$880,18,0)),0,VLOOKUP($A111,Council_Data!$A$3:$AB$880,18,0))</f>
        <v>3</v>
      </c>
      <c r="R111" s="93">
        <f>IF(ISNA(VLOOKUP($A111,Council_Data!$A$3:$AB$880,19,0)),0,VLOOKUP($A111,Council_Data!$A$3:$AB$880,19,0))</f>
        <v>1</v>
      </c>
      <c r="S111" s="93">
        <f>IF(ISNA(VLOOKUP($A111,Council_Data!$A$3:$AB$880,20,0)),0,VLOOKUP($A111,Council_Data!$A$3:$AB$880,20,0))</f>
        <v>2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22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22</v>
      </c>
      <c r="L112" s="94">
        <f>IF(ISNA(VLOOKUP($A112,Council_Data!$A$3:$AB$880,13,0)),0,VLOOKUP($A112,Council_Data!$A$3:$AB$880,13,0))</f>
        <v>314.29000000000002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2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2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8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8</v>
      </c>
      <c r="L113" s="94">
        <f>IF(ISNA(VLOOKUP($A113,Council_Data!$A$3:$AB$880,13,0)),0,VLOOKUP($A113,Council_Data!$A$3:$AB$880,13,0))</f>
        <v>160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1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1</v>
      </c>
      <c r="Q113" s="93">
        <f>IF(ISNA(VLOOKUP($A113,Council_Data!$A$3:$AB$880,18,0)),0,VLOOKUP($A113,Council_Data!$A$3:$AB$880,18,0))</f>
        <v>4</v>
      </c>
      <c r="R113" s="93">
        <f>IF(ISNA(VLOOKUP($A113,Council_Data!$A$3:$AB$880,19,0)),0,VLOOKUP($A113,Council_Data!$A$3:$AB$880,19,0))</f>
        <v>2</v>
      </c>
      <c r="S113" s="93">
        <f>IF(ISNA(VLOOKUP($A113,Council_Data!$A$3:$AB$880,20,0)),0,VLOOKUP($A113,Council_Data!$A$3:$AB$880,20,0))</f>
        <v>2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 ht="25.5">
      <c r="A116" s="50">
        <v>14058</v>
      </c>
      <c r="B116" s="50" t="str">
        <f>IF(ISNA(VLOOKUP($A116,Council_Data!$A$3:$AB$880,2,0)),0,VLOOKUP($A116,Council_Data!$A$3:$AB$880,2,0))</f>
        <v>Unassigned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1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1</v>
      </c>
      <c r="I117" s="93">
        <f>IF(ISNA(VLOOKUP($A117,Council_Data!$A$3:$AB$880,10,0)),0,VLOOKUP($A117,Council_Data!$A$3:$AB$880,10,0))</f>
        <v>21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21</v>
      </c>
      <c r="L117" s="94">
        <f>IF(ISNA(VLOOKUP($A117,Council_Data!$A$3:$AB$880,13,0)),0,VLOOKUP($A117,Council_Data!$A$3:$AB$880,13,0))</f>
        <v>161.54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1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1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0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0</v>
      </c>
      <c r="I118" s="93">
        <f>IF(ISNA(VLOOKUP($A118,Council_Data!$A$3:$AB$880,10,0)),0,VLOOKUP($A118,Council_Data!$A$3:$AB$880,10,0))</f>
        <v>6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6</v>
      </c>
      <c r="L118" s="94">
        <f>IF(ISNA(VLOOKUP($A118,Council_Data!$A$3:$AB$880,13,0)),0,VLOOKUP($A118,Council_Data!$A$3:$AB$880,13,0))</f>
        <v>66.67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2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2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1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1</v>
      </c>
      <c r="L121" s="94">
        <f>IF(ISNA(VLOOKUP($A121,Council_Data!$A$3:$AB$880,13,0)),0,VLOOKUP($A121,Council_Data!$A$3:$AB$880,13,0))</f>
        <v>20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-1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1</v>
      </c>
      <c r="S122" s="93">
        <f>IF(ISNA(VLOOKUP($A122,Council_Data!$A$3:$AB$880,20,0)),0,VLOOKUP($A122,Council_Data!$A$3:$AB$880,20,0))</f>
        <v>-1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2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2</v>
      </c>
      <c r="I126" s="93">
        <f>IF(ISNA(VLOOKUP($A126,Council_Data!$A$3:$AB$880,10,0)),0,VLOOKUP($A126,Council_Data!$A$3:$AB$880,10,0))</f>
        <v>15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15</v>
      </c>
      <c r="L126" s="94">
        <f>IF(ISNA(VLOOKUP($A126,Council_Data!$A$3:$AB$880,13,0)),0,VLOOKUP($A126,Council_Data!$A$3:$AB$880,13,0))</f>
        <v>107.14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0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1</v>
      </c>
      <c r="S126" s="93">
        <f>IF(ISNA(VLOOKUP($A126,Council_Data!$A$3:$AB$880,20,0)),0,VLOOKUP($A126,Council_Data!$A$3:$AB$880,20,0))</f>
        <v>-1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1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1</v>
      </c>
      <c r="L130" s="94">
        <f>IF(ISNA(VLOOKUP($A130,Council_Data!$A$3:$AB$880,13,0)),0,VLOOKUP($A130,Council_Data!$A$3:$AB$880,13,0))</f>
        <v>20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1</v>
      </c>
      <c r="R130" s="93">
        <f>IF(ISNA(VLOOKUP($A130,Council_Data!$A$3:$AB$880,19,0)),0,VLOOKUP($A130,Council_Data!$A$3:$AB$880,19,0))</f>
        <v>1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0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0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1</v>
      </c>
      <c r="S132" s="93">
        <f>IF(ISNA(VLOOKUP($A132,Council_Data!$A$3:$AB$880,20,0)),0,VLOOKUP($A132,Council_Data!$A$3:$AB$880,20,0))</f>
        <v>-1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2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2</v>
      </c>
      <c r="L133" s="94">
        <f>IF(ISNA(VLOOKUP($A133,Council_Data!$A$3:$AB$880,13,0)),0,VLOOKUP($A133,Council_Data!$A$3:$AB$880,13,0))</f>
        <v>40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2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2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6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6</v>
      </c>
      <c r="I135" s="93">
        <f>IF(ISNA(VLOOKUP($A135,Council_Data!$A$3:$AB$880,10,0)),0,VLOOKUP($A135,Council_Data!$A$3:$AB$880,10,0))</f>
        <v>18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18</v>
      </c>
      <c r="L135" s="94">
        <f>IF(ISNA(VLOOKUP($A135,Council_Data!$A$3:$AB$880,13,0)),0,VLOOKUP($A135,Council_Data!$A$3:$AB$880,13,0))</f>
        <v>257.14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6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6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2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2</v>
      </c>
      <c r="L138" s="94">
        <f>IF(ISNA(VLOOKUP($A138,Council_Data!$A$3:$AB$880,13,0)),0,VLOOKUP($A138,Council_Data!$A$3:$AB$880,13,0))</f>
        <v>40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2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2</v>
      </c>
      <c r="I140" s="93">
        <f>IF(ISNA(VLOOKUP($A140,Council_Data!$A$3:$AB$880,10,0)),0,VLOOKUP($A140,Council_Data!$A$3:$AB$880,10,0))</f>
        <v>2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2</v>
      </c>
      <c r="L140" s="94">
        <f>IF(ISNA(VLOOKUP($A140,Council_Data!$A$3:$AB$880,13,0)),0,VLOOKUP($A140,Council_Data!$A$3:$AB$880,13,0))</f>
        <v>40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1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1</v>
      </c>
      <c r="Q140" s="93">
        <f>IF(ISNA(VLOOKUP($A140,Council_Data!$A$3:$AB$880,18,0)),0,VLOOKUP($A140,Council_Data!$A$3:$AB$880,18,0))</f>
        <v>1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1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2"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5.85546875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45351</v>
      </c>
    </row>
    <row r="2" spans="1:24" ht="35.25" customHeight="1">
      <c r="A2" s="53" t="s">
        <v>595</v>
      </c>
      <c r="B2" s="53" t="s">
        <v>1497</v>
      </c>
      <c r="C2" s="53" t="s">
        <v>718</v>
      </c>
      <c r="D2" s="53" t="s">
        <v>757</v>
      </c>
      <c r="E2" s="53" t="s">
        <v>717</v>
      </c>
      <c r="F2" s="53" t="s">
        <v>719</v>
      </c>
      <c r="G2" s="53" t="s">
        <v>720</v>
      </c>
      <c r="H2" s="53" t="s">
        <v>756</v>
      </c>
      <c r="I2" s="53" t="s">
        <v>721</v>
      </c>
      <c r="J2" s="53" t="s">
        <v>722</v>
      </c>
      <c r="K2" s="53" t="s">
        <v>723</v>
      </c>
      <c r="L2" s="53" t="s">
        <v>724</v>
      </c>
      <c r="M2" s="53"/>
      <c r="N2" s="53" t="s">
        <v>725</v>
      </c>
      <c r="O2" s="53" t="s">
        <v>726</v>
      </c>
      <c r="P2" s="53" t="s">
        <v>727</v>
      </c>
      <c r="Q2" s="53" t="s">
        <v>728</v>
      </c>
      <c r="R2" s="53" t="s">
        <v>729</v>
      </c>
      <c r="S2" s="53" t="s">
        <v>730</v>
      </c>
      <c r="T2" s="53" t="s">
        <v>731</v>
      </c>
      <c r="U2" s="53" t="s">
        <v>732</v>
      </c>
    </row>
    <row r="4" spans="1:24">
      <c r="A4" s="59" t="s">
        <v>596</v>
      </c>
      <c r="B4">
        <f t="shared" ref="B4:K4" si="0">SUM(B6:B24)</f>
        <v>89190</v>
      </c>
      <c r="C4">
        <f t="shared" si="0"/>
        <v>5025</v>
      </c>
      <c r="D4">
        <f>SUM(D6:D24)</f>
        <v>413</v>
      </c>
      <c r="E4">
        <f t="shared" si="0"/>
        <v>388</v>
      </c>
      <c r="F4">
        <f t="shared" si="0"/>
        <v>0</v>
      </c>
      <c r="G4">
        <f t="shared" si="0"/>
        <v>388</v>
      </c>
      <c r="H4">
        <f t="shared" si="0"/>
        <v>3141</v>
      </c>
      <c r="I4">
        <f t="shared" si="0"/>
        <v>2738</v>
      </c>
      <c r="J4">
        <f t="shared" si="0"/>
        <v>0</v>
      </c>
      <c r="K4">
        <f t="shared" si="0"/>
        <v>2738</v>
      </c>
      <c r="N4">
        <f t="shared" ref="N4:T4" ca="1" si="1">SUM(N6:N22)</f>
        <v>0</v>
      </c>
      <c r="O4">
        <f t="shared" si="1"/>
        <v>65</v>
      </c>
      <c r="P4">
        <f t="shared" si="1"/>
        <v>54</v>
      </c>
      <c r="Q4">
        <f t="shared" si="1"/>
        <v>11</v>
      </c>
      <c r="R4">
        <f t="shared" si="1"/>
        <v>566</v>
      </c>
      <c r="S4">
        <f t="shared" si="1"/>
        <v>432</v>
      </c>
      <c r="T4">
        <f t="shared" si="1"/>
        <v>134</v>
      </c>
      <c r="V4" t="s">
        <v>596</v>
      </c>
      <c r="W4" s="24" t="s">
        <v>919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48</v>
      </c>
      <c r="E6">
        <f>ROUND(SUMIF(Council_Data!$D$3:$D$869,$V6,Council_Data!$G$3:$G$869),0)</f>
        <v>40</v>
      </c>
      <c r="F6">
        <f>ROUND(SUMIF(Council_Data!$D$3:$D$869,$V6,Council_Data!$H$3:$H$879),0)</f>
        <v>0</v>
      </c>
      <c r="G6">
        <f>ROUND(SUMIF(Council_Data!$D$3:$D$869,$V6,Council_Data!$I$3:$I$879),0)</f>
        <v>40</v>
      </c>
      <c r="H6" s="62">
        <f>INDEX('Goals-1'!$B$72:$M$87,MATCH($V6,'Goals-1'!$A$72:$A$86),MATCH(RptMonth,'Goals-1'!$B$71:$M$71,0))</f>
        <v>376</v>
      </c>
      <c r="I6">
        <f>ROUND(SUMIF(Council_Data!$D$3:$D$869,$V6,Council_Data!$J$3:$J$879),0)</f>
        <v>287</v>
      </c>
      <c r="J6">
        <f>ROUND(SUMIF(Council_Data!$D$3:$D$869,$V6,Council_Data!$K$3:$K$879),0)</f>
        <v>0</v>
      </c>
      <c r="K6">
        <f>ROUND(SUMIF(Council_Data!$D$3:$D$869,$V6,Council_Data!$L$3:$L$879),0)</f>
        <v>287</v>
      </c>
      <c r="L6" s="54">
        <f>IFERROR(K6/H6,0)</f>
        <v>0.76329787234042556</v>
      </c>
      <c r="N6">
        <f>ROUND(SUMIF(Council_Data!$D$3:$D$869,$V6,Council_Data!$N$3:$N$879),0)</f>
        <v>0</v>
      </c>
      <c r="O6">
        <f>ROUND(SUMIF(Council_Data!$D$3:$D$869,$V6,Council_Data!$O$3:$O$879),0)</f>
        <v>5</v>
      </c>
      <c r="P6">
        <f>ROUND(SUMIF(Council_Data!$D$3:$D$869,$V6,Council_Data!$P$3:$P$879),0)</f>
        <v>6</v>
      </c>
      <c r="Q6">
        <f>ROUND(SUMIF(Council_Data!$D$3:$D$869,$V6,Council_Data!$Q$3:$Q$879),0)</f>
        <v>-1</v>
      </c>
      <c r="R6">
        <f>ROUND(SUMIF(Council_Data!$D$3:$D$869,$V6,Council_Data!$R$3:$R$879),0)</f>
        <v>54</v>
      </c>
      <c r="S6">
        <f>ROUND(SUMIF(Council_Data!$D$3:$D$869,$V6,Council_Data!$S$3:$S$879),0)</f>
        <v>49</v>
      </c>
      <c r="T6">
        <f>ROUND(SUMIF(Council_Data!$D$3:$D$869,$V6,Council_Data!$T$3:$T$879),0)</f>
        <v>5</v>
      </c>
      <c r="U6" s="54">
        <f>IFERROR(T6/N6,0)</f>
        <v>0</v>
      </c>
      <c r="V6" t="s">
        <v>40</v>
      </c>
      <c r="W6" s="24" t="s">
        <v>920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50</v>
      </c>
      <c r="E7">
        <f>ROUND(SUMIF(Council_Data!$D$3:$D$869,$V7,Council_Data!$G$3:$G$869),0)</f>
        <v>75</v>
      </c>
      <c r="F7">
        <f>ROUND(SUMIF(Council_Data!$D$3:$D$869,$V7,Council_Data!$H$3:$H$879),0)</f>
        <v>0</v>
      </c>
      <c r="G7">
        <f>ROUND(SUMIF(Council_Data!$D$3:$D$869,$V7,Council_Data!$I$3:$I$879),0)</f>
        <v>75</v>
      </c>
      <c r="H7" s="62">
        <f>INDEX('Goals-1'!$B$72:$M$87,MATCH($V7,'Goals-1'!$A$72:$A$86),MATCH(RptMonth,'Goals-1'!$B$71:$M$71,0))</f>
        <v>351</v>
      </c>
      <c r="I7">
        <f>ROUND(SUMIF(Council_Data!$D$3:$D$869,$V7,Council_Data!$J$3:$J$879),0)</f>
        <v>372</v>
      </c>
      <c r="J7">
        <f>ROUND(SUMIF(Council_Data!$D$3:$D$869,$V7,Council_Data!$K$3:$K$879),0)</f>
        <v>0</v>
      </c>
      <c r="K7">
        <f>ROUND(SUMIF(Council_Data!$D$3:$D$869,$V7,Council_Data!$L$3:$L$879),0)</f>
        <v>372</v>
      </c>
      <c r="L7" s="54">
        <f t="shared" ref="L7:L24" si="2">IFERROR(K7/H7,0)</f>
        <v>1.0598290598290598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9</v>
      </c>
      <c r="P7">
        <f>ROUND(SUMIF(Council_Data!$D$3:$D$869,$V7,Council_Data!$P$3:$P$879),0)</f>
        <v>7</v>
      </c>
      <c r="Q7">
        <f>ROUND(SUMIF(Council_Data!$D$3:$D$869,$V7,Council_Data!$Q$3:$Q$879),0)</f>
        <v>2</v>
      </c>
      <c r="R7">
        <f>ROUND(SUMIF(Council_Data!$D$3:$D$869,$V7,Council_Data!$R$3:$R$879),0)</f>
        <v>65</v>
      </c>
      <c r="S7">
        <f>ROUND(SUMIF(Council_Data!$D$3:$D$869,$V7,Council_Data!$S$3:$S$879),0)</f>
        <v>60</v>
      </c>
      <c r="T7">
        <f>ROUND(SUMIF(Council_Data!$D$3:$D$869,$V7,Council_Data!$T$3:$T$879),0)</f>
        <v>5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141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41</v>
      </c>
      <c r="E8">
        <f>ROUND(SUMIF(Council_Data!$D$3:$D$869,$V8,Council_Data!$G$3:$G$869),0)</f>
        <v>36</v>
      </c>
      <c r="F8">
        <f>ROUND(SUMIF(Council_Data!$D$3:$D$869,$V8,Council_Data!$H$3:$H$879),0)</f>
        <v>0</v>
      </c>
      <c r="G8">
        <f>ROUND(SUMIF(Council_Data!$D$3:$D$869,$V8,Council_Data!$I$3:$I$879),0)</f>
        <v>36</v>
      </c>
      <c r="H8" s="62">
        <f>INDEX('Goals-1'!$B$72:$M$87,MATCH($V8,'Goals-1'!$A$72:$A$86),MATCH(RptMonth,'Goals-1'!$B$71:$M$71,0))</f>
        <v>297</v>
      </c>
      <c r="I8">
        <f>ROUND(SUMIF(Council_Data!$D$3:$D$869,$V8,Council_Data!$J$3:$J$879),0)</f>
        <v>289</v>
      </c>
      <c r="J8">
        <f>ROUND(SUMIF(Council_Data!$D$3:$D$869,$V8,Council_Data!$K$3:$K$879),0)</f>
        <v>0</v>
      </c>
      <c r="K8">
        <f>ROUND(SUMIF(Council_Data!$D$3:$D$869,$V8,Council_Data!$L$3:$L$879),0)</f>
        <v>289</v>
      </c>
      <c r="L8" s="54">
        <f t="shared" si="2"/>
        <v>0.97306397306397308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8</v>
      </c>
      <c r="P8">
        <f>ROUND(SUMIF(Council_Data!$D$3:$D$869,$V8,Council_Data!$P$3:$P$879),0)</f>
        <v>11</v>
      </c>
      <c r="Q8">
        <f>ROUND(SUMIF(Council_Data!$D$3:$D$869,$V8,Council_Data!$Q$3:$Q$879),0)</f>
        <v>-3</v>
      </c>
      <c r="R8">
        <f>ROUND(SUMIF(Council_Data!$D$3:$D$869,$V8,Council_Data!$R$3:$R$879),0)</f>
        <v>74</v>
      </c>
      <c r="S8">
        <f>ROUND(SUMIF(Council_Data!$D$3:$D$869,$V8,Council_Data!$S$3:$S$879),0)</f>
        <v>54</v>
      </c>
      <c r="T8">
        <f>ROUND(SUMIF(Council_Data!$D$3:$D$869,$V8,Council_Data!$T$3:$T$879),0)</f>
        <v>20</v>
      </c>
      <c r="U8" s="54">
        <f ca="1">IFERROR(T8/N8,0)</f>
        <v>0</v>
      </c>
      <c r="V8" t="s">
        <v>141</v>
      </c>
      <c r="X8" t="str">
        <f t="shared" si="3"/>
        <v>N</v>
      </c>
    </row>
    <row r="9" spans="1:24">
      <c r="A9" s="24" t="s">
        <v>616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86</v>
      </c>
      <c r="E9">
        <f>ROUND(SUMIF(Council_Data!$D$3:$D$869,$V9,Council_Data!$G$3:$G$869),0)</f>
        <v>89</v>
      </c>
      <c r="F9">
        <f>ROUND(SUMIF(Council_Data!$D$3:$D$869,$V9,Council_Data!$H$3:$H$879),0)</f>
        <v>0</v>
      </c>
      <c r="G9">
        <f>ROUND(SUMIF(Council_Data!$D$3:$D$869,$V9,Council_Data!$I$3:$I$879),0)</f>
        <v>89</v>
      </c>
      <c r="H9" s="62">
        <f>INDEX('Goals-1'!$B$72:$M$87,MATCH($V9,'Goals-1'!$A$72:$A$86),MATCH(RptMonth,'Goals-1'!$B$71:$M$71,0))</f>
        <v>652</v>
      </c>
      <c r="I9">
        <f>ROUND(SUMIF(Council_Data!$D$3:$D$869,$V9,Council_Data!$J$3:$J$879),0)</f>
        <v>563</v>
      </c>
      <c r="J9">
        <f>ROUND(SUMIF(Council_Data!$D$3:$D$869,$V9,Council_Data!$K$3:$K$879),0)</f>
        <v>0</v>
      </c>
      <c r="K9">
        <f>ROUND(SUMIF(Council_Data!$D$3:$D$869,$V9,Council_Data!$L$3:$L$879),0)</f>
        <v>563</v>
      </c>
      <c r="L9" s="54">
        <f t="shared" si="2"/>
        <v>0.86349693251533743</v>
      </c>
      <c r="N9">
        <f ca="1">ROUND(SUMIF(Council_Data!$D$4:$D$879,$V9,Council_Data!$N$4:$N$819),0)</f>
        <v>0</v>
      </c>
      <c r="O9">
        <f>ROUND(SUMIF(Council_Data!$D$3:$D$869,$V9,Council_Data!$O$3:$O$879),0)</f>
        <v>20</v>
      </c>
      <c r="P9">
        <f>ROUND(SUMIF(Council_Data!$D$3:$D$869,$V9,Council_Data!$P$3:$P$879),0)</f>
        <v>11</v>
      </c>
      <c r="Q9">
        <f>ROUND(SUMIF(Council_Data!$D$3:$D$869,$V9,Council_Data!$Q$3:$Q$879),0)</f>
        <v>9</v>
      </c>
      <c r="R9">
        <f>ROUND(SUMIF(Council_Data!$D$3:$D$869,$V9,Council_Data!$R$3:$R$879),0)</f>
        <v>155</v>
      </c>
      <c r="S9">
        <f>ROUND(SUMIF(Council_Data!$D$3:$D$869,$V9,Council_Data!$S$3:$S$879),0)</f>
        <v>88</v>
      </c>
      <c r="T9">
        <f>ROUND(SUMIF(Council_Data!$D$3:$D$869,$V9,Council_Data!$T$3:$T$879),0)</f>
        <v>67</v>
      </c>
      <c r="U9" s="54">
        <f ca="1">IFERROR(T9/N9,0)</f>
        <v>0</v>
      </c>
      <c r="V9" t="s">
        <v>616</v>
      </c>
      <c r="X9" t="str">
        <f t="shared" si="3"/>
        <v>Y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59</v>
      </c>
      <c r="E10">
        <f>ROUND(SUMIF(Council_Data!$D$3:$D$869,$V10,Council_Data!$G$3:$G$869),0)</f>
        <v>50</v>
      </c>
      <c r="F10">
        <f>ROUND(SUMIF(Council_Data!$D$3:$D$869,$V10,Council_Data!$H$3:$H$879),0)</f>
        <v>0</v>
      </c>
      <c r="G10">
        <f>ROUND(SUMIF(Council_Data!$D$3:$D$869,$V10,Council_Data!$I$3:$I$879),0)</f>
        <v>50</v>
      </c>
      <c r="H10" s="62">
        <f>INDEX('Goals-1'!$B$72:$M$87,MATCH($V10,'Goals-1'!$A$72:$A$86),MATCH(RptMonth,'Goals-1'!$B$71:$M$71,0))</f>
        <v>428</v>
      </c>
      <c r="I10">
        <f>ROUND(SUMIF(Council_Data!$D$3:$D$869,$V10,Council_Data!$J$3:$J$879),0)</f>
        <v>439</v>
      </c>
      <c r="J10">
        <f>ROUND(SUMIF(Council_Data!$D$3:$D$869,$V10,Council_Data!$K$3:$K$879),0)</f>
        <v>0</v>
      </c>
      <c r="K10">
        <f>ROUND(SUMIF(Council_Data!$D$3:$D$869,$V10,Council_Data!$L$3:$L$879),0)</f>
        <v>439</v>
      </c>
      <c r="L10" s="54">
        <f t="shared" si="2"/>
        <v>1.0257009345794392</v>
      </c>
      <c r="N10">
        <f ca="1">ROUND(SUMIF(Council_Data!$D$4:$D$879,$V10,Council_Data!$N$4:$N$819),0)</f>
        <v>0</v>
      </c>
      <c r="O10">
        <f>ROUND(SUMIF(Council_Data!$D$3:$D$869,$V10,Council_Data!$O$3:$O$879),0)</f>
        <v>11</v>
      </c>
      <c r="P10">
        <f>ROUND(SUMIF(Council_Data!$D$3:$D$869,$V10,Council_Data!$P$3:$P$879),0)</f>
        <v>10</v>
      </c>
      <c r="Q10">
        <f>ROUND(SUMIF(Council_Data!$D$3:$D$869,$V10,Council_Data!$Q$3:$Q$879),0)</f>
        <v>1</v>
      </c>
      <c r="R10">
        <f>ROUND(SUMIF(Council_Data!$D$3:$D$869,$V10,Council_Data!$R$3:$R$879),0)</f>
        <v>98</v>
      </c>
      <c r="S10">
        <f>ROUND(SUMIF(Council_Data!$D$3:$D$869,$V10,Council_Data!$S$3:$S$879),0)</f>
        <v>75</v>
      </c>
      <c r="T10">
        <f>ROUND(SUMIF(Council_Data!$D$3:$D$869,$V10,Council_Data!$T$3:$T$879),0)</f>
        <v>23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12</v>
      </c>
      <c r="E12">
        <f>ROUND(SUMIF(Council_Data!$D$3:$D$869,$V12,Council_Data!$G$3:$G$869),0)</f>
        <v>10</v>
      </c>
      <c r="F12">
        <f>ROUND(SUMIF(Council_Data!$D$3:$D$869,$V12,Council_Data!$H$3:$H$879),0)</f>
        <v>0</v>
      </c>
      <c r="G12">
        <f>ROUND(SUMIF(Council_Data!$D$3:$D$869,$V12,Council_Data!$I$3:$I$879),0)</f>
        <v>10</v>
      </c>
      <c r="H12" s="62">
        <f>INDEX('Goals-1'!$B$72:$M$87,MATCH($V12,'Goals-1'!$A$72:$A$86),MATCH(RptMonth,'Goals-1'!$B$71:$M$71,0))</f>
        <v>110</v>
      </c>
      <c r="I12">
        <f>ROUND(SUMIF(Council_Data!$D$3:$D$869,$V12,Council_Data!$J$3:$J$879),0)</f>
        <v>108</v>
      </c>
      <c r="J12">
        <f>ROUND(SUMIF(Council_Data!$D$3:$D$869,$V12,Council_Data!$K$3:$K$879),0)</f>
        <v>0</v>
      </c>
      <c r="K12">
        <f>ROUND(SUMIF(Council_Data!$D$3:$D$869,$V12,Council_Data!$L$3:$L$879),0)</f>
        <v>108</v>
      </c>
      <c r="L12" s="54">
        <f t="shared" si="2"/>
        <v>0.98181818181818181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1</v>
      </c>
      <c r="P12">
        <f>ROUND(SUMIF(Council_Data!$D$3:$D$869,$V12,Council_Data!$P$3:$P$879),0)</f>
        <v>1</v>
      </c>
      <c r="Q12">
        <f>ROUND(SUMIF(Council_Data!$D$3:$D$869,$V12,Council_Data!$Q$3:$Q$879),0)</f>
        <v>0</v>
      </c>
      <c r="R12">
        <f>ROUND(SUMIF(Council_Data!$D$3:$D$869,$V12,Council_Data!$R$3:$R$879),0)</f>
        <v>12</v>
      </c>
      <c r="S12">
        <f>ROUND(SUMIF(Council_Data!$D$3:$D$869,$V12,Council_Data!$S$3:$S$879),0)</f>
        <v>11</v>
      </c>
      <c r="T12">
        <f>ROUND(SUMIF(Council_Data!$D$3:$D$869,$V12,Council_Data!$T$3:$T$879),0)</f>
        <v>1</v>
      </c>
      <c r="U12" s="63">
        <f ca="1">IFERROR(T12/N12,0)</f>
        <v>0</v>
      </c>
      <c r="V12" t="s">
        <v>37</v>
      </c>
      <c r="W12" s="24" t="s">
        <v>921</v>
      </c>
      <c r="X12" t="str">
        <f>IF($D12&lt;=$E12,"Y","N")</f>
        <v>N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18</v>
      </c>
      <c r="E13">
        <f>ROUND(SUMIF(Council_Data!$D$3:$D$869,$V13,Council_Data!$G$3:$G$869),0)</f>
        <v>13</v>
      </c>
      <c r="F13">
        <f>ROUND(SUMIF(Council_Data!$D$3:$D$869,$V13,Council_Data!$H$3:$H$879),0)</f>
        <v>0</v>
      </c>
      <c r="G13">
        <f>ROUND(SUMIF(Council_Data!$D$3:$D$869,$V13,Council_Data!$I$3:$I$879),0)</f>
        <v>13</v>
      </c>
      <c r="H13" s="62">
        <f>INDEX('Goals-1'!$B$72:$M$87,MATCH($V13,'Goals-1'!$A$72:$A$86),MATCH(RptMonth,'Goals-1'!$B$71:$M$71,0))</f>
        <v>140</v>
      </c>
      <c r="I13">
        <f>ROUND(SUMIF(Council_Data!$D$3:$D$869,$V13,Council_Data!$J$3:$J$879),0)</f>
        <v>85</v>
      </c>
      <c r="J13">
        <f>ROUND(SUMIF(Council_Data!$D$3:$D$869,$V13,Council_Data!$K$3:$K$879),0)</f>
        <v>0</v>
      </c>
      <c r="K13">
        <f>ROUND(SUMIF(Council_Data!$D$3:$D$869,$V13,Council_Data!$L$3:$L$879),0)</f>
        <v>85</v>
      </c>
      <c r="L13" s="54">
        <f t="shared" si="2"/>
        <v>0.6071428571428571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0</v>
      </c>
      <c r="Q13">
        <f>ROUND(SUMIF(Council_Data!$D$3:$D$869,$V13,Council_Data!$Q$3:$Q$879),0)</f>
        <v>1</v>
      </c>
      <c r="R13">
        <f>ROUND(SUMIF(Council_Data!$D$3:$D$869,$V13,Council_Data!$R$3:$R$879),0)</f>
        <v>7</v>
      </c>
      <c r="S13">
        <f>ROUND(SUMIF(Council_Data!$D$3:$D$869,$V13,Council_Data!$S$3:$S$879),0)</f>
        <v>15</v>
      </c>
      <c r="T13">
        <f>ROUND(SUMIF(Council_Data!$D$3:$D$869,$V13,Council_Data!$T$3:$T$879),0)</f>
        <v>-8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17</v>
      </c>
      <c r="E14">
        <f>ROUND(SUMIF(Council_Data!$D$3:$D$869,$V14,Council_Data!$G$3:$G$869),0)</f>
        <v>6</v>
      </c>
      <c r="F14">
        <f>ROUND(SUMIF(Council_Data!$D$3:$D$869,$V14,Council_Data!$H$3:$H$879),0)</f>
        <v>0</v>
      </c>
      <c r="G14">
        <f>ROUND(SUMIF(Council_Data!$D$3:$D$869,$V14,Council_Data!$I$3:$I$879),0)</f>
        <v>6</v>
      </c>
      <c r="H14" s="62">
        <f>INDEX('Goals-1'!$B$72:$M$87,MATCH($V14,'Goals-1'!$A$72:$A$86),MATCH(RptMonth,'Goals-1'!$B$71:$M$71,0))</f>
        <v>139</v>
      </c>
      <c r="I14">
        <f>ROUND(SUMIF(Council_Data!$D$3:$D$869,$V14,Council_Data!$J$3:$J$879),0)</f>
        <v>94</v>
      </c>
      <c r="J14">
        <f>ROUND(SUMIF(Council_Data!$D$3:$D$869,$V14,Council_Data!$K$3:$K$879),0)</f>
        <v>0</v>
      </c>
      <c r="K14">
        <f>ROUND(SUMIF(Council_Data!$D$3:$D$869,$V14,Council_Data!$L$3:$L$879),0)</f>
        <v>94</v>
      </c>
      <c r="L14" s="54">
        <f t="shared" si="2"/>
        <v>0.67625899280575541</v>
      </c>
      <c r="N14">
        <f ca="1">ROUND(SUMIF(Council_Data!$D$4:$D$879,$V14,Council_Data!$N$4:$N$819),0)</f>
        <v>0</v>
      </c>
      <c r="O14">
        <f>ROUND(SUMIF(Council_Data!$D$3:$D$869,$V14,Council_Data!$O$3:$O$879),0)</f>
        <v>2</v>
      </c>
      <c r="P14">
        <f>ROUND(SUMIF(Council_Data!$D$3:$D$869,$V14,Council_Data!$P$3:$P$879),0)</f>
        <v>3</v>
      </c>
      <c r="Q14">
        <f>ROUND(SUMIF(Council_Data!$D$3:$D$869,$V14,Council_Data!$Q$3:$Q$879),0)</f>
        <v>-1</v>
      </c>
      <c r="R14">
        <f>ROUND(SUMIF(Council_Data!$D$3:$D$869,$V14,Council_Data!$R$3:$R$879),0)</f>
        <v>13</v>
      </c>
      <c r="S14">
        <f>ROUND(SUMIF(Council_Data!$D$3:$D$869,$V14,Council_Data!$S$3:$S$879),0)</f>
        <v>15</v>
      </c>
      <c r="T14">
        <f>ROUND(SUMIF(Council_Data!$D$3:$D$869,$V14,Council_Data!$T$3:$T$879),0)</f>
        <v>-2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16</v>
      </c>
      <c r="E15">
        <f>ROUND(SUMIF(Council_Data!$D$3:$D$869,$V15,Council_Data!$G$3:$G$869),0)</f>
        <v>14</v>
      </c>
      <c r="F15">
        <f>ROUND(SUMIF(Council_Data!$D$3:$D$869,$V15,Council_Data!$H$3:$H$879),0)</f>
        <v>0</v>
      </c>
      <c r="G15">
        <f>ROUND(SUMIF(Council_Data!$D$3:$D$869,$V15,Council_Data!$I$3:$I$879),0)</f>
        <v>14</v>
      </c>
      <c r="H15" s="62">
        <f>INDEX('Goals-1'!$B$72:$M$87,MATCH($V15,'Goals-1'!$A$72:$A$86),MATCH(RptMonth,'Goals-1'!$B$71:$M$71,0))</f>
        <v>121</v>
      </c>
      <c r="I15">
        <f>ROUND(SUMIF(Council_Data!$D$3:$D$869,$V15,Council_Data!$J$3:$J$879),0)</f>
        <v>106</v>
      </c>
      <c r="J15">
        <f>ROUND(SUMIF(Council_Data!$D$3:$D$869,$V15,Council_Data!$K$3:$K$879),0)</f>
        <v>0</v>
      </c>
      <c r="K15">
        <f>ROUND(SUMIF(Council_Data!$D$3:$D$869,$V15,Council_Data!$L$3:$L$879),0)</f>
        <v>106</v>
      </c>
      <c r="L15" s="54">
        <f t="shared" si="2"/>
        <v>0.87603305785123964</v>
      </c>
      <c r="N15">
        <f ca="1">ROUND(SUMIF(Council_Data!$D$4:$D$879,$V15,Council_Data!$N$4:$N$819),0)</f>
        <v>0</v>
      </c>
      <c r="O15">
        <f>ROUND(SUMIF(Council_Data!$D$3:$D$869,$V15,Council_Data!$O$3:$O$879),0)</f>
        <v>1</v>
      </c>
      <c r="P15">
        <f>ROUND(SUMIF(Council_Data!$D$3:$D$869,$V15,Council_Data!$P$3:$P$879),0)</f>
        <v>1</v>
      </c>
      <c r="Q15">
        <f>ROUND(SUMIF(Council_Data!$D$3:$D$869,$V15,Council_Data!$Q$3:$Q$879),0)</f>
        <v>0</v>
      </c>
      <c r="R15">
        <f>ROUND(SUMIF(Council_Data!$D$3:$D$869,$V15,Council_Data!$R$3:$R$879),0)</f>
        <v>20</v>
      </c>
      <c r="S15">
        <f>ROUND(SUMIF(Council_Data!$D$3:$D$869,$V15,Council_Data!$S$3:$S$879),0)</f>
        <v>11</v>
      </c>
      <c r="T15">
        <f>ROUND(SUMIF(Council_Data!$D$3:$D$869,$V15,Council_Data!$T$3:$T$879),0)</f>
        <v>9</v>
      </c>
      <c r="U15" s="63">
        <f ca="1">IFERROR(T15/N15,0)</f>
        <v>0</v>
      </c>
      <c r="V15" t="s">
        <v>84</v>
      </c>
      <c r="X15" t="str">
        <f t="shared" si="4"/>
        <v>N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13</v>
      </c>
      <c r="E16">
        <f>ROUND(SUMIF(Council_Data!$D$3:$D$869,$V16,Council_Data!$G$3:$G$869),0)</f>
        <v>5</v>
      </c>
      <c r="F16">
        <f>ROUND(SUMIF(Council_Data!$D$3:$D$869,$V16,Council_Data!$H$3:$H$879),0)</f>
        <v>0</v>
      </c>
      <c r="G16">
        <f>ROUND(SUMIF(Council_Data!$D$3:$D$869,$V16,Council_Data!$I$3:$I$879),0)</f>
        <v>5</v>
      </c>
      <c r="H16" s="62">
        <f>INDEX('Goals-1'!$B$72:$M$87,MATCH($V16,'Goals-1'!$A$72:$A$86),MATCH(RptMonth,'Goals-1'!$B$71:$M$71,0))</f>
        <v>128</v>
      </c>
      <c r="I16">
        <f>ROUND(SUMIF(Council_Data!$D$3:$D$869,$V16,Council_Data!$J$3:$J$879),0)</f>
        <v>63</v>
      </c>
      <c r="J16">
        <f>ROUND(SUMIF(Council_Data!$D$3:$D$869,$V16,Council_Data!$K$3:$K$879),0)</f>
        <v>0</v>
      </c>
      <c r="K16">
        <f>ROUND(SUMIF(Council_Data!$D$3:$D$869,$V16,Council_Data!$L$3:$L$879),0)</f>
        <v>63</v>
      </c>
      <c r="L16" s="54">
        <f t="shared" si="2"/>
        <v>0.4921875</v>
      </c>
      <c r="N16">
        <f ca="1">ROUND(SUMIF(Council_Data!$D$4:$D$879,$V16,Council_Data!$N$4:$N$819),0)</f>
        <v>0</v>
      </c>
      <c r="O16">
        <f>ROUND(SUMIF(Council_Data!$D$3:$D$869,$V16,Council_Data!$O$3:$O$879),0)</f>
        <v>1</v>
      </c>
      <c r="P16">
        <f>ROUND(SUMIF(Council_Data!$D$3:$D$869,$V16,Council_Data!$P$3:$P$879),0)</f>
        <v>1</v>
      </c>
      <c r="Q16">
        <f>ROUND(SUMIF(Council_Data!$D$3:$D$869,$V16,Council_Data!$Q$3:$Q$879),0)</f>
        <v>0</v>
      </c>
      <c r="R16">
        <f>ROUND(SUMIF(Council_Data!$D$3:$D$869,$V16,Council_Data!$R$3:$R$879),0)</f>
        <v>18</v>
      </c>
      <c r="S16">
        <f>ROUND(SUMIF(Council_Data!$D$3:$D$869,$V16,Council_Data!$S$3:$S$879),0)</f>
        <v>18</v>
      </c>
      <c r="T16">
        <f>ROUND(SUMIF(Council_Data!$D$3:$D$869,$V16,Council_Data!$T$3:$T$879),0)</f>
        <v>0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8</v>
      </c>
      <c r="E18">
        <f>ROUND(SUMIF(Council_Data!$D$3:$D$869,$V18,Council_Data!$G$3:$G$869),0)</f>
        <v>3</v>
      </c>
      <c r="F18">
        <f>ROUND(SUMIF(Council_Data!$D$3:$D$869,$V18,Council_Data!$H$3:$H$879),0)</f>
        <v>0</v>
      </c>
      <c r="G18">
        <f>ROUND(SUMIF(Council_Data!$D$3:$D$869,$V18,Council_Data!$I$3:$I$879),0)</f>
        <v>3</v>
      </c>
      <c r="H18" s="62">
        <f>INDEX('Goals-1'!$B$72:$M$87,MATCH($V18,'Goals-1'!$A$72:$A$86),MATCH(RptMonth,'Goals-1'!$B$71:$M$71,0))</f>
        <v>65</v>
      </c>
      <c r="I18">
        <f>ROUND(SUMIF(Council_Data!$D$3:$D$869,$V18,Council_Data!$J$3:$J$879),0)</f>
        <v>42</v>
      </c>
      <c r="J18">
        <f>ROUND(SUMIF(Council_Data!$D$3:$D$869,$V18,Council_Data!$K$3:$K$879),0)</f>
        <v>0</v>
      </c>
      <c r="K18">
        <f>ROUND(SUMIF(Council_Data!$D$3:$D$869,$V18,Council_Data!$L$3:$L$879),0)</f>
        <v>42</v>
      </c>
      <c r="L18" s="54">
        <f t="shared" si="2"/>
        <v>0.64615384615384619</v>
      </c>
      <c r="N18">
        <f ca="1">ROUND(SUMIF(Council_Data!$D$4:$D$879,$V18,Council_Data!$N$4:$N$819),0)</f>
        <v>0</v>
      </c>
      <c r="O18">
        <f>ROUND(SUMIF(Council_Data!$D$3:$D$869,$V18,Council_Data!$O$3:$O$879),0)</f>
        <v>2</v>
      </c>
      <c r="P18">
        <f>ROUND(SUMIF(Council_Data!$D$3:$D$869,$V18,Council_Data!$P$3:$P$879),0)</f>
        <v>0</v>
      </c>
      <c r="Q18">
        <f>ROUND(SUMIF(Council_Data!$D$3:$D$869,$V18,Council_Data!$Q$3:$Q$879),0)</f>
        <v>2</v>
      </c>
      <c r="R18">
        <f>ROUND(SUMIF(Council_Data!$D$3:$D$869,$V18,Council_Data!$R$3:$R$879),0)</f>
        <v>8</v>
      </c>
      <c r="S18">
        <f>ROUND(SUMIF(Council_Data!$D$3:$D$869,$V18,Council_Data!$S$3:$S$879),0)</f>
        <v>4</v>
      </c>
      <c r="T18">
        <f>ROUND(SUMIF(Council_Data!$D$3:$D$869,$V18,Council_Data!$T$3:$T$879),0)</f>
        <v>4</v>
      </c>
      <c r="U18" s="63">
        <f ca="1">IFERROR(T18/N18,0)</f>
        <v>0</v>
      </c>
      <c r="V18" t="s">
        <v>59</v>
      </c>
      <c r="W18" s="24" t="s">
        <v>922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11</v>
      </c>
      <c r="E19">
        <f>ROUND(SUMIF(Council_Data!$D$3:$D$869,$V19,Council_Data!$G$3:$G$869),0)</f>
        <v>15</v>
      </c>
      <c r="F19">
        <f>ROUND(SUMIF(Council_Data!$D$3:$D$869,$V19,Council_Data!$H$3:$H$879),0)</f>
        <v>0</v>
      </c>
      <c r="G19">
        <f>ROUND(SUMIF(Council_Data!$D$3:$D$869,$V19,Council_Data!$I$3:$I$879),0)</f>
        <v>15</v>
      </c>
      <c r="H19" s="62">
        <f>INDEX('Goals-1'!$B$72:$M$87,MATCH($V19,'Goals-1'!$A$72:$A$86),MATCH(RptMonth,'Goals-1'!$B$71:$M$71,0))</f>
        <v>90</v>
      </c>
      <c r="I19">
        <f>ROUND(SUMIF(Council_Data!$D$3:$D$869,$V19,Council_Data!$J$3:$J$879),0)</f>
        <v>101</v>
      </c>
      <c r="J19">
        <f>ROUND(SUMIF(Council_Data!$D$3:$D$869,$V19,Council_Data!$K$3:$K$879),0)</f>
        <v>0</v>
      </c>
      <c r="K19">
        <f>ROUND(SUMIF(Council_Data!$D$3:$D$869,$V19,Council_Data!$L$3:$L$879),0)</f>
        <v>101</v>
      </c>
      <c r="L19" s="54">
        <f t="shared" si="2"/>
        <v>1.1222222222222222</v>
      </c>
      <c r="N19">
        <f ca="1">ROUND(SUMIF(Council_Data!$D$4:$D$879,$V19,Council_Data!$N$4:$N$819),0)</f>
        <v>0</v>
      </c>
      <c r="O19">
        <f>ROUND(SUMIF(Council_Data!$D$3:$D$869,$V19,Council_Data!$O$3:$O$879),0)</f>
        <v>4</v>
      </c>
      <c r="P19">
        <f>ROUND(SUMIF(Council_Data!$D$3:$D$869,$V19,Council_Data!$P$3:$P$879),0)</f>
        <v>1</v>
      </c>
      <c r="Q19">
        <f>ROUND(SUMIF(Council_Data!$D$3:$D$869,$V19,Council_Data!$Q$3:$Q$879),0)</f>
        <v>3</v>
      </c>
      <c r="R19">
        <f>ROUND(SUMIF(Council_Data!$D$3:$D$869,$V19,Council_Data!$R$3:$R$879),0)</f>
        <v>17</v>
      </c>
      <c r="S19">
        <f>ROUND(SUMIF(Council_Data!$D$3:$D$869,$V19,Council_Data!$S$3:$S$879),0)</f>
        <v>7</v>
      </c>
      <c r="T19">
        <f>ROUND(SUMIF(Council_Data!$D$3:$D$869,$V19,Council_Data!$T$3:$T$879),0)</f>
        <v>10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11</v>
      </c>
      <c r="E20">
        <f>ROUND(SUMIF(Council_Data!$D$3:$D$869,$V20,Council_Data!$G$3:$G$869),0)</f>
        <v>10</v>
      </c>
      <c r="F20">
        <f>ROUND(SUMIF(Council_Data!$D$3:$D$869,$V20,Council_Data!$H$3:$H$879),0)</f>
        <v>0</v>
      </c>
      <c r="G20">
        <f>ROUND(SUMIF(Council_Data!$D$3:$D$869,$V20,Council_Data!$I$3:$I$879),0)</f>
        <v>10</v>
      </c>
      <c r="H20" s="62">
        <f>INDEX('Goals-1'!$B$72:$M$87,MATCH($V20,'Goals-1'!$A$72:$A$86),MATCH(RptMonth,'Goals-1'!$B$71:$M$71,0))</f>
        <v>77</v>
      </c>
      <c r="I20">
        <f>ROUND(SUMIF(Council_Data!$D$3:$D$869,$V20,Council_Data!$J$3:$J$879),0)</f>
        <v>114</v>
      </c>
      <c r="J20">
        <f>ROUND(SUMIF(Council_Data!$D$3:$D$869,$V20,Council_Data!$K$3:$K$879),0)</f>
        <v>0</v>
      </c>
      <c r="K20">
        <f>ROUND(SUMIF(Council_Data!$D$3:$D$869,$V20,Council_Data!$L$3:$L$879),0)</f>
        <v>114</v>
      </c>
      <c r="L20" s="54">
        <f t="shared" si="2"/>
        <v>1.4805194805194806</v>
      </c>
      <c r="N20">
        <f ca="1">ROUND(SUMIF(Council_Data!$D$4:$D$879,$V20,Council_Data!$N$4:$N$819),0)</f>
        <v>0</v>
      </c>
      <c r="O20">
        <f>ROUND(SUMIF(Council_Data!$D$3:$D$869,$V20,Council_Data!$O$3:$O$879),0)</f>
        <v>0</v>
      </c>
      <c r="P20">
        <f>ROUND(SUMIF(Council_Data!$D$3:$D$869,$V20,Council_Data!$P$3:$P$879),0)</f>
        <v>0</v>
      </c>
      <c r="Q20">
        <f>ROUND(SUMIF(Council_Data!$D$3:$D$869,$V20,Council_Data!$Q$3:$Q$879),0)</f>
        <v>0</v>
      </c>
      <c r="R20">
        <f>ROUND(SUMIF(Council_Data!$D$3:$D$869,$V20,Council_Data!$R$3:$R$879),0)</f>
        <v>3</v>
      </c>
      <c r="S20">
        <f>ROUND(SUMIF(Council_Data!$D$3:$D$869,$V20,Council_Data!$S$3:$S$879),0)</f>
        <v>5</v>
      </c>
      <c r="T20">
        <f>ROUND(SUMIF(Council_Data!$D$3:$D$869,$V20,Council_Data!$T$3:$T$879),0)</f>
        <v>-2</v>
      </c>
      <c r="U20" s="63">
        <f ca="1">IFERROR(T20/N20,0)</f>
        <v>0</v>
      </c>
      <c r="V20" t="s">
        <v>89</v>
      </c>
      <c r="X20" t="str">
        <f t="shared" si="5"/>
        <v>N</v>
      </c>
    </row>
    <row r="21" spans="1:24">
      <c r="A21" s="24" t="s">
        <v>148</v>
      </c>
      <c r="B21">
        <f>ROUND(SUMIF(Council_Data!$D$3:$D$869,$V21,Council_Data!$E$3:$E$879),0)</f>
        <v>1700</v>
      </c>
      <c r="C21" s="62">
        <f>'Goals-1'!R14</f>
        <v>109</v>
      </c>
      <c r="D21">
        <f>INDEX('Goals-1'!$B$4:$P$18,MATCH($V21,'Goals-1'!$A$4:$A$18),MATCH(RptMonth,'Goals-1'!$B$3:$P$3,0))</f>
        <v>10</v>
      </c>
      <c r="E21">
        <f>ROUND(SUMIF(Council_Data!$D$3:$D$869,$V21,Council_Data!$G$3:$G$869),0)</f>
        <v>10</v>
      </c>
      <c r="F21">
        <f>ROUND(SUMIF(Council_Data!$D$3:$D$869,$V21,Council_Data!$H$3:$H$879),0)</f>
        <v>0</v>
      </c>
      <c r="G21">
        <f>ROUND(SUMIF(Council_Data!$D$3:$D$869,$V21,Council_Data!$I$3:$I$879),0)</f>
        <v>10</v>
      </c>
      <c r="H21" s="62">
        <f>INDEX('Goals-1'!$B$72:$M$87,MATCH($V21,'Goals-1'!$A$72:$A$86),MATCH(RptMonth,'Goals-1'!$B$71:$M$71,0))</f>
        <v>72</v>
      </c>
      <c r="I21">
        <f>ROUND(SUMIF(Council_Data!$D$3:$D$869,$V21,Council_Data!$J$3:$J$879),0)</f>
        <v>32</v>
      </c>
      <c r="J21">
        <f>ROUND(SUMIF(Council_Data!$D$3:$D$869,$V21,Council_Data!$K$3:$K$879),0)</f>
        <v>0</v>
      </c>
      <c r="K21">
        <f>ROUND(SUMIF(Council_Data!$D$3:$D$869,$V21,Council_Data!$L$3:$L$879),0)</f>
        <v>32</v>
      </c>
      <c r="L21" s="54">
        <f t="shared" si="2"/>
        <v>0.44444444444444442</v>
      </c>
      <c r="N21">
        <f ca="1">ROUND(SUMIF(Council_Data!$D$4:$D$879,$V21,Council_Data!$N$4:$N$819),0)</f>
        <v>0</v>
      </c>
      <c r="O21">
        <f>ROUND(SUMIF(Council_Data!$D$3:$D$869,$V21,Council_Data!$O$3:$O$879),0)</f>
        <v>0</v>
      </c>
      <c r="P21">
        <f>ROUND(SUMIF(Council_Data!$D$3:$D$869,$V21,Council_Data!$P$3:$P$879),0)</f>
        <v>1</v>
      </c>
      <c r="Q21">
        <f>ROUND(SUMIF(Council_Data!$D$3:$D$869,$V21,Council_Data!$Q$3:$Q$879),0)</f>
        <v>-1</v>
      </c>
      <c r="R21">
        <f>ROUND(SUMIF(Council_Data!$D$3:$D$869,$V21,Council_Data!$R$3:$R$879),0)</f>
        <v>11</v>
      </c>
      <c r="S21">
        <f>ROUND(SUMIF(Council_Data!$D$3:$D$869,$V21,Council_Data!$S$3:$S$879),0)</f>
        <v>12</v>
      </c>
      <c r="T21">
        <f>ROUND(SUMIF(Council_Data!$D$3:$D$869,$V21,Council_Data!$T$3:$T$879),0)</f>
        <v>-1</v>
      </c>
      <c r="U21" s="63">
        <f ca="1">IFERROR(T21/N21,0)</f>
        <v>0</v>
      </c>
      <c r="V21" t="s">
        <v>148</v>
      </c>
      <c r="X21" t="str">
        <f t="shared" si="5"/>
        <v>Y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13</v>
      </c>
      <c r="E22">
        <f>ROUND(SUMIF(Council_Data!$D$3:$D$869,$V22,Council_Data!$G$3:$G$869),0)</f>
        <v>12</v>
      </c>
      <c r="F22">
        <f>ROUND(SUMIF(Council_Data!$D$3:$D$869,$V22,Council_Data!$H$3:$H$879),0)</f>
        <v>0</v>
      </c>
      <c r="G22">
        <f>ROUND(SUMIF(Council_Data!$D$3:$D$869,$V22,Council_Data!$I$3:$I$879),0)</f>
        <v>12</v>
      </c>
      <c r="H22" s="62">
        <f>INDEX('Goals-1'!$B$72:$M$87,MATCH($V22,'Goals-1'!$A$72:$A$86),MATCH(RptMonth,'Goals-1'!$B$71:$M$71,0))</f>
        <v>95</v>
      </c>
      <c r="I22">
        <f>ROUND(SUMIF(Council_Data!$D$3:$D$869,$V22,Council_Data!$J$3:$J$879),0)</f>
        <v>43</v>
      </c>
      <c r="J22">
        <f>ROUND(SUMIF(Council_Data!$D$3:$D$869,$V22,Council_Data!$K$3:$K$879),0)</f>
        <v>0</v>
      </c>
      <c r="K22">
        <f>ROUND(SUMIF(Council_Data!$D$3:$D$869,$V22,Council_Data!$L$3:$L$879),0)</f>
        <v>43</v>
      </c>
      <c r="L22" s="54">
        <f t="shared" si="2"/>
        <v>0.45263157894736844</v>
      </c>
      <c r="N22">
        <f ca="1">ROUND(SUMIF(Council_Data!$D$4:$D$879,$V22,Council_Data!$N$4:$N$819),0)</f>
        <v>0</v>
      </c>
      <c r="O22">
        <f>ROUND(SUMIF(Council_Data!$D$3:$D$869,$V22,Council_Data!$O$3:$O$879),0)</f>
        <v>0</v>
      </c>
      <c r="P22">
        <f>ROUND(SUMIF(Council_Data!$D$3:$D$869,$V22,Council_Data!$P$3:$P$879),0)</f>
        <v>1</v>
      </c>
      <c r="Q22">
        <f>ROUND(SUMIF(Council_Data!$D$3:$D$869,$V22,Council_Data!$Q$3:$Q$879),0)</f>
        <v>-1</v>
      </c>
      <c r="R22">
        <f>ROUND(SUMIF(Council_Data!$D$3:$D$869,$V22,Council_Data!$R$3:$R$879),0)</f>
        <v>11</v>
      </c>
      <c r="S22">
        <f>ROUND(SUMIF(Council_Data!$D$3:$D$869,$V22,Council_Data!$S$3:$S$879),0)</f>
        <v>8</v>
      </c>
      <c r="T22">
        <f>ROUND(SUMIF(Council_Data!$D$3:$D$869,$V22,Council_Data!$T$3:$T$879),0)</f>
        <v>3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92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8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8</v>
      </c>
      <c r="L5" s="94">
        <f>IF(ISNA(VLOOKUP($A5,Council_Data!$A$3:$AB$880,13,0)),0,VLOOKUP($A5,Council_Data!$A$3:$AB$880,13,0))</f>
        <v>114.29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10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10</v>
      </c>
      <c r="I12" s="93">
        <f>IF(ISNA(VLOOKUP($A12,Council_Data!$A$3:$AB$880,10,0)),0,VLOOKUP($A12,Council_Data!$A$3:$AB$880,10,0))</f>
        <v>21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21</v>
      </c>
      <c r="L12" s="94">
        <f>IF(ISNA(VLOOKUP($A12,Council_Data!$A$3:$AB$880,13,0)),0,VLOOKUP($A12,Council_Data!$A$3:$AB$880,13,0))</f>
        <v>420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15</v>
      </c>
      <c r="L13" s="94">
        <f>IF(ISNA(VLOOKUP($A13,Council_Data!$A$3:$AB$880,13,0)),0,VLOOKUP($A13,Council_Data!$A$3:$AB$880,13,0))</f>
        <v>300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2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 ht="25.5">
      <c r="A29" s="50">
        <v>16514</v>
      </c>
      <c r="B29" s="50" t="str">
        <f>IF(ISNA(VLOOKUP($A29,Council_Data!$A$3:$AB$880,2,0)),0,VLOOKUP($A29,Council_Data!$A$3:$AB$880,2,0))</f>
        <v>Unassigned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220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5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5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38.46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5.5">
      <c r="A6" s="50">
        <v>4412</v>
      </c>
      <c r="B6" s="50" t="str">
        <f>IF(ISNA(VLOOKUP($A6,Council_Data!$A$3:$AB$880,2,0)),0,VLOOKUP($A6,Council_Data!$A$3:$AB$880,2,0))</f>
        <v>Unassigned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40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 ht="25.5">
      <c r="A9" s="50">
        <v>7094</v>
      </c>
      <c r="B9" s="50" t="str">
        <f>IF(ISNA(VLOOKUP($A9,Council_Data!$A$3:$AB$880,2,0)),0,VLOOKUP($A9,Council_Data!$A$3:$AB$880,2,0))</f>
        <v>Unassigned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69">
        <v>12292</v>
      </c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16.670000000000002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 ht="25.5">
      <c r="A23" s="50">
        <v>12828</v>
      </c>
      <c r="B23" s="50" t="str">
        <f>IF(ISNA(VLOOKUP($A23,Council_Data!$A$3:$AB$880,2,0)),0,VLOOKUP($A23,Council_Data!$A$3:$AB$880,2,0))</f>
        <v>Unassigned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28.57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2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2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2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2</v>
      </c>
      <c r="L25" s="94">
        <f>IF(ISNA(VLOOKUP($A25,Council_Data!$A$3:$AB$880,13,0)),0,VLOOKUP($A25,Council_Data!$A$3:$AB$880,13,0))</f>
        <v>40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3</v>
      </c>
      <c r="L26" s="94">
        <f>IF(ISNA(VLOOKUP($A26,Council_Data!$A$3:$AB$880,13,0)),0,VLOOKUP($A26,Council_Data!$A$3:$AB$880,13,0))</f>
        <v>60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2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0">
        <f>IF(ISNA(VLOOKUP($A32,Council_Data!$A$3:$AB$880,5,0)),0,VLOOKUP($A32,Council_Data!$A$3:$AB$880,5,0))</f>
        <v>31</v>
      </c>
      <c r="E32" s="370">
        <f>IF(ISNA(VLOOKUP($A32,Council_Data!$A$3:$AB$880,6,0)),0,VLOOKUP($A32,Council_Data!$A$3:$AB$880,6,0))</f>
        <v>5</v>
      </c>
      <c r="F32" s="370">
        <f>IF(ISNA(VLOOKUP($A32,Council_Data!$A$3:$AB$880,7,0)),0,VLOOKUP($A32,Council_Data!$A$3:$AB$880,7,0))</f>
        <v>0</v>
      </c>
      <c r="G32" s="370">
        <f>IF(ISNA(VLOOKUP($A32,Council_Data!$A$3:$AB$880,8,0)),0,VLOOKUP($A32,Council_Data!$A$3:$AB$880,8,0))</f>
        <v>0</v>
      </c>
      <c r="H32" s="370">
        <f>IF(ISNA(VLOOKUP($A32,Council_Data!$A$3:$AB$880,9,0)),0,VLOOKUP($A32,Council_Data!$A$3:$AB$880,9,0))</f>
        <v>0</v>
      </c>
      <c r="I32" s="370">
        <f>IF(ISNA(VLOOKUP($A32,Council_Data!$A$3:$AB$880,10,0)),0,VLOOKUP($A32,Council_Data!$A$3:$AB$880,10,0))</f>
        <v>2</v>
      </c>
      <c r="J32" s="370">
        <f>IF(ISNA(VLOOKUP($A32,Council_Data!$A$3:$AB$880,11,0)),0,VLOOKUP($A32,Council_Data!$A$3:$AB$880,11,0))</f>
        <v>0</v>
      </c>
      <c r="K32" s="370">
        <f>IF(ISNA(VLOOKUP($A32,Council_Data!$A$3:$AB$880,12,0)),0,VLOOKUP($A32,Council_Data!$A$3:$AB$880,12,0))</f>
        <v>2</v>
      </c>
      <c r="L32" s="367">
        <f>IF(ISNA(VLOOKUP($A32,Council_Data!$A$3:$AB$880,13,0)),0,VLOOKUP($A32,Council_Data!$A$3:$AB$880,13,0))</f>
        <v>40</v>
      </c>
      <c r="M32" s="370">
        <f>IF(ISNA(VLOOKUP($A32,Council_Data!$A$3:$AB$880,14,0)),0,VLOOKUP($A32,Council_Data!$A$3:$AB$880,14,0))</f>
        <v>0</v>
      </c>
      <c r="N32" s="370">
        <f>IF(ISNA(VLOOKUP($A32,Council_Data!$A$3:$AB$880,15,0)),0,VLOOKUP($A32,Council_Data!$A$3:$AB$880,15,0))</f>
        <v>0</v>
      </c>
      <c r="O32" s="370">
        <f>IF(ISNA(VLOOKUP($A32,Council_Data!$A$3:$AB$880,16,0)),0,VLOOKUP($A32,Council_Data!$A$3:$AB$880,16,0))</f>
        <v>0</v>
      </c>
      <c r="P32" s="370">
        <f>IF(ISNA(VLOOKUP($A32,Council_Data!$A$3:$AB$880,17,0)),0,VLOOKUP($A32,Council_Data!$A$3:$AB$880,17,0))</f>
        <v>0</v>
      </c>
      <c r="Q32" s="370">
        <f>IF(ISNA(VLOOKUP($A32,Council_Data!$A$3:$AB$880,18,0)),0,VLOOKUP($A32,Council_Data!$A$3:$AB$880,18,0))</f>
        <v>2</v>
      </c>
      <c r="R32" s="370">
        <f>IF(ISNA(VLOOKUP($A32,Council_Data!$A$3:$AB$880,19,0)),0,VLOOKUP($A32,Council_Data!$A$3:$AB$880,19,0))</f>
        <v>0</v>
      </c>
      <c r="S32" s="370">
        <f>IF(ISNA(VLOOKUP($A32,Council_Data!$A$3:$AB$880,20,0)),0,VLOOKUP($A32,Council_Data!$A$3:$AB$880,20,0))</f>
        <v>2</v>
      </c>
      <c r="T32" s="367">
        <f>IF(ISNA(VLOOKUP($A32,Council_Data!$A$3:$AB$880,21,0)),0,VLOOKUP($A32,Council_Data!$A$3:$AB$880,21,0))</f>
        <v>0</v>
      </c>
      <c r="U32" s="370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62.5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2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2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8.33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10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10</v>
      </c>
      <c r="I9" s="93">
        <f>IF(ISNA(VLOOKUP($A9,Council_Data!$A$3:$AB$880,10,0)),0,VLOOKUP($A9,Council_Data!$A$3:$AB$880,10,0))</f>
        <v>10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10</v>
      </c>
      <c r="L9" s="94">
        <f>IF(ISNA(VLOOKUP($A9,Council_Data!$A$3:$AB$880,13,0)),0,VLOOKUP($A9,Council_Data!$A$3:$AB$880,13,0))</f>
        <v>125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7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7</v>
      </c>
      <c r="L10" s="94">
        <f>IF(ISNA(VLOOKUP($A10,Council_Data!$A$3:$AB$880,13,0)),0,VLOOKUP($A10,Council_Data!$A$3:$AB$880,13,0))</f>
        <v>140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5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5</v>
      </c>
      <c r="L11" s="94">
        <f>IF(ISNA(VLOOKUP($A11,Council_Data!$A$3:$AB$880,13,0)),0,VLOOKUP($A11,Council_Data!$A$3:$AB$880,13,0))</f>
        <v>35.71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14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14</v>
      </c>
      <c r="L19" s="94">
        <f>IF(ISNA(VLOOKUP($A19,Council_Data!$A$3:$AB$880,13,0)),0,VLOOKUP($A19,Council_Data!$A$3:$AB$880,13,0))</f>
        <v>280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71.430000000000007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10</v>
      </c>
      <c r="L29" s="94">
        <f>IF(ISNA(VLOOKUP($A29,Council_Data!$A$3:$AB$880,13,0)),0,VLOOKUP($A29,Council_Data!$A$3:$AB$880,13,0))</f>
        <v>125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200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2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80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33.33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8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8</v>
      </c>
      <c r="L39" s="94">
        <f>IF(ISNA(VLOOKUP($A39,Council_Data!$A$3:$AB$880,13,0)),0,VLOOKUP($A39,Council_Data!$A$3:$AB$880,13,0))</f>
        <v>160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8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8</v>
      </c>
      <c r="L40" s="94">
        <f>IF(ISNA(VLOOKUP($A40,Council_Data!$A$3:$AB$880,13,0)),0,VLOOKUP($A40,Council_Data!$A$3:$AB$880,13,0))</f>
        <v>160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4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3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3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5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5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-2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42.86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8.33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10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6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6</v>
      </c>
      <c r="I13" s="93">
        <f>IF(ISNA(VLOOKUP($A13,Council_Data!$A$3:$AB$880,10,0)),0,VLOOKUP($A13,Council_Data!$A$3:$AB$880,10,0))</f>
        <v>20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20</v>
      </c>
      <c r="L13" s="94">
        <f>IF(ISNA(VLOOKUP($A13,Council_Data!$A$3:$AB$880,13,0)),0,VLOOKUP($A13,Council_Data!$A$3:$AB$880,13,0))</f>
        <v>133.33000000000001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28.57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4</v>
      </c>
      <c r="S14" s="93">
        <f>IF(ISNA(VLOOKUP($A14,Council_Data!$A$3:$AB$880,20,0)),0,VLOOKUP($A14,Council_Data!$A$3:$AB$880,20,0))</f>
        <v>-4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111.11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7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7</v>
      </c>
      <c r="L17" s="94">
        <f>IF(ISNA(VLOOKUP($A17,Council_Data!$A$3:$AB$880,13,0)),0,VLOOKUP($A17,Council_Data!$A$3:$AB$880,13,0))</f>
        <v>100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-1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3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10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10</v>
      </c>
      <c r="L19" s="94">
        <f>IF(ISNA(VLOOKUP($A19,Council_Data!$A$3:$AB$880,13,0)),0,VLOOKUP($A19,Council_Data!$A$3:$AB$880,13,0))</f>
        <v>111.11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5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4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3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3</v>
      </c>
      <c r="I20" s="93">
        <f>IF(ISNA(VLOOKUP($A20,Council_Data!$A$3:$AB$880,10,0)),0,VLOOKUP($A20,Council_Data!$A$3:$AB$880,10,0))</f>
        <v>15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15</v>
      </c>
      <c r="L20" s="94">
        <f>IF(ISNA(VLOOKUP($A20,Council_Data!$A$3:$AB$880,13,0)),0,VLOOKUP($A20,Council_Data!$A$3:$AB$880,13,0))</f>
        <v>100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11</v>
      </c>
      <c r="L21" s="94">
        <f>IF(ISNA(VLOOKUP($A21,Council_Data!$A$3:$AB$880,13,0)),0,VLOOKUP($A21,Council_Data!$A$3:$AB$880,13,0))</f>
        <v>100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4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3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40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1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18.18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8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8</v>
      </c>
      <c r="L27" s="94">
        <f>IF(ISNA(VLOOKUP($A27,Council_Data!$A$3:$AB$880,13,0)),0,VLOOKUP($A27,Council_Data!$A$3:$AB$880,13,0))</f>
        <v>100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3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7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7</v>
      </c>
      <c r="I30" s="93">
        <f>IF(ISNA(VLOOKUP($A30,Council_Data!$A$3:$AB$880,10,0)),0,VLOOKUP($A30,Council_Data!$A$3:$AB$880,10,0))</f>
        <v>7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7</v>
      </c>
      <c r="L30" s="94">
        <f>IF(ISNA(VLOOKUP($A30,Council_Data!$A$3:$AB$880,13,0)),0,VLOOKUP($A30,Council_Data!$A$3:$AB$880,13,0))</f>
        <v>77.78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55.56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11</v>
      </c>
      <c r="L32" s="94">
        <f>IF(ISNA(VLOOKUP($A32,Council_Data!$A$3:$AB$880,13,0)),0,VLOOKUP($A32,Council_Data!$A$3:$AB$880,13,0))</f>
        <v>157.13999999999999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1</v>
      </c>
      <c r="P32" s="93">
        <f>IF(ISNA(VLOOKUP($A32,Council_Data!$A$3:$AB$880,17,0)),0,VLOOKUP($A32,Council_Data!$A$3:$AB$880,17,0))</f>
        <v>-1</v>
      </c>
      <c r="Q32" s="93">
        <f>IF(ISNA(VLOOKUP($A32,Council_Data!$A$3:$AB$880,18,0)),0,VLOOKUP($A32,Council_Data!$A$3:$AB$880,18,0))</f>
        <v>2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1</v>
      </c>
      <c r="S33" s="93">
        <f>IF(ISNA(VLOOKUP($A33,Council_Data!$A$3:$AB$880,20,0)),0,VLOOKUP($A33,Council_Data!$A$3:$AB$880,20,0))</f>
        <v>-1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-3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7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7</v>
      </c>
      <c r="L39" s="94">
        <f>IF(ISNA(VLOOKUP($A39,Council_Data!$A$3:$AB$880,13,0)),0,VLOOKUP($A39,Council_Data!$A$3:$AB$880,13,0))</f>
        <v>140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-2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10</v>
      </c>
      <c r="L41" s="94">
        <f>IF(ISNA(VLOOKUP($A41,Council_Data!$A$3:$AB$880,13,0)),0,VLOOKUP($A41,Council_Data!$A$3:$AB$880,13,0))</f>
        <v>76.92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1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1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2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2</v>
      </c>
      <c r="L42" s="94">
        <f>IF(ISNA(VLOOKUP($A42,Council_Data!$A$3:$AB$880,13,0)),0,VLOOKUP($A42,Council_Data!$A$3:$AB$880,13,0))</f>
        <v>33.33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7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7</v>
      </c>
      <c r="L44" s="94">
        <f>IF(ISNA(VLOOKUP($A44,Council_Data!$A$3:$AB$880,13,0)),0,VLOOKUP($A44,Council_Data!$A$3:$AB$880,13,0))</f>
        <v>46.67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3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 ht="25.5">
      <c r="A47" s="93">
        <v>8223</v>
      </c>
      <c r="B47" s="50" t="str">
        <f>IF(ISNA(VLOOKUP($A47,Council_Data!$A$3:$AB$880,2,0)),0,VLOOKUP($A47,Council_Data!$A$3:$AB$880,2,0))</f>
        <v>Unassigned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4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4</v>
      </c>
      <c r="L48" s="94">
        <f>IF(ISNA(VLOOKUP($A48,Council_Data!$A$3:$AB$880,13,0)),0,VLOOKUP($A48,Council_Data!$A$3:$AB$880,13,0))</f>
        <v>80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9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9</v>
      </c>
      <c r="L49" s="94">
        <f>IF(ISNA(VLOOKUP($A49,Council_Data!$A$3:$AB$880,13,0)),0,VLOOKUP($A49,Council_Data!$A$3:$AB$880,13,0))</f>
        <v>180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-2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2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2</v>
      </c>
      <c r="I50" s="93">
        <f>IF(ISNA(VLOOKUP($A50,Council_Data!$A$3:$AB$880,10,0)),0,VLOOKUP($A50,Council_Data!$A$3:$AB$880,10,0))</f>
        <v>6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6</v>
      </c>
      <c r="L50" s="94">
        <f>IF(ISNA(VLOOKUP($A50,Council_Data!$A$3:$AB$880,13,0)),0,VLOOKUP($A50,Council_Data!$A$3:$AB$880,13,0))</f>
        <v>46.15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6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6</v>
      </c>
      <c r="I51" s="93">
        <f>IF(ISNA(VLOOKUP($A51,Council_Data!$A$3:$AB$880,10,0)),0,VLOOKUP($A51,Council_Data!$A$3:$AB$880,10,0))</f>
        <v>6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6</v>
      </c>
      <c r="L51" s="94">
        <f>IF(ISNA(VLOOKUP($A51,Council_Data!$A$3:$AB$880,13,0)),0,VLOOKUP($A51,Council_Data!$A$3:$AB$880,13,0))</f>
        <v>120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 ht="25.5">
      <c r="A52" s="93">
        <v>8416</v>
      </c>
      <c r="B52" s="50" t="str">
        <f>IF(ISNA(VLOOKUP($A52,Council_Data!$A$3:$AB$880,2,0)),0,VLOOKUP($A52,Council_Data!$A$3:$AB$880,2,0))</f>
        <v>Unassigned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5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5</v>
      </c>
      <c r="I54" s="93">
        <f>IF(ISNA(VLOOKUP($A54,Council_Data!$A$3:$AB$880,10,0)),0,VLOOKUP($A54,Council_Data!$A$3:$AB$880,10,0))</f>
        <v>23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23</v>
      </c>
      <c r="L54" s="94">
        <f>IF(ISNA(VLOOKUP($A54,Council_Data!$A$3:$AB$880,13,0)),0,VLOOKUP($A54,Council_Data!$A$3:$AB$880,13,0))</f>
        <v>153.33000000000001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2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2</v>
      </c>
      <c r="Q54" s="93">
        <f>IF(ISNA(VLOOKUP($A54,Council_Data!$A$3:$AB$880,18,0)),0,VLOOKUP($A54,Council_Data!$A$3:$AB$880,18,0))</f>
        <v>5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3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12</v>
      </c>
      <c r="L58" s="94">
        <f>IF(ISNA(VLOOKUP($A58,Council_Data!$A$3:$AB$880,13,0)),0,VLOOKUP($A58,Council_Data!$A$3:$AB$880,13,0))</f>
        <v>109.09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4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4</v>
      </c>
      <c r="L60" s="94">
        <f>IF(ISNA(VLOOKUP($A60,Council_Data!$A$3:$AB$880,13,0)),0,VLOOKUP($A60,Council_Data!$A$3:$AB$880,13,0))</f>
        <v>80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9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9</v>
      </c>
      <c r="L61" s="94">
        <f>IF(ISNA(VLOOKUP($A61,Council_Data!$A$3:$AB$880,13,0)),0,VLOOKUP($A61,Council_Data!$A$3:$AB$880,13,0))</f>
        <v>100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3</v>
      </c>
      <c r="S61" s="93">
        <f>IF(ISNA(VLOOKUP($A61,Council_Data!$A$3:$AB$880,20,0)),0,VLOOKUP($A61,Council_Data!$A$3:$AB$880,20,0))</f>
        <v>-2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4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4</v>
      </c>
      <c r="L63" s="94">
        <f>IF(ISNA(VLOOKUP($A63,Council_Data!$A$3:$AB$880,13,0)),0,VLOOKUP($A63,Council_Data!$A$3:$AB$880,13,0))</f>
        <v>80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2</v>
      </c>
      <c r="R63" s="93">
        <f>IF(ISNA(VLOOKUP($A63,Council_Data!$A$3:$AB$880,19,0)),0,VLOOKUP($A63,Council_Data!$A$3:$AB$880,19,0))</f>
        <v>3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2</v>
      </c>
      <c r="L64" s="94">
        <f>IF(ISNA(VLOOKUP($A64,Council_Data!$A$3:$AB$880,13,0)),0,VLOOKUP($A64,Council_Data!$A$3:$AB$880,13,0))</f>
        <v>16.670000000000002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2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40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1</v>
      </c>
      <c r="S69" s="93">
        <f>IF(ISNA(VLOOKUP($A69,Council_Data!$A$3:$AB$880,20,0)),0,VLOOKUP($A69,Council_Data!$A$3:$AB$880,20,0))</f>
        <v>-1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3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3</v>
      </c>
      <c r="I70" s="93">
        <f>IF(ISNA(VLOOKUP($A70,Council_Data!$A$3:$AB$880,10,0)),0,VLOOKUP($A70,Council_Data!$A$3:$AB$880,10,0))</f>
        <v>26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26</v>
      </c>
      <c r="L70" s="94">
        <f>IF(ISNA(VLOOKUP($A70,Council_Data!$A$3:$AB$880,13,0)),0,VLOOKUP($A70,Council_Data!$A$3:$AB$880,13,0))</f>
        <v>173.33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1</v>
      </c>
      <c r="Q70" s="93">
        <f>IF(ISNA(VLOOKUP($A70,Council_Data!$A$3:$AB$880,18,0)),0,VLOOKUP($A70,Council_Data!$A$3:$AB$880,18,0))</f>
        <v>4</v>
      </c>
      <c r="R70" s="93">
        <f>IF(ISNA(VLOOKUP($A70,Council_Data!$A$3:$AB$880,19,0)),0,VLOOKUP($A70,Council_Data!$A$3:$AB$880,19,0))</f>
        <v>4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4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4</v>
      </c>
      <c r="I72" s="93">
        <f>IF(ISNA(VLOOKUP($A72,Council_Data!$A$3:$AB$880,10,0)),0,VLOOKUP($A72,Council_Data!$A$3:$AB$880,10,0))</f>
        <v>8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8</v>
      </c>
      <c r="L72" s="94">
        <f>IF(ISNA(VLOOKUP($A72,Council_Data!$A$3:$AB$880,13,0)),0,VLOOKUP($A72,Council_Data!$A$3:$AB$880,13,0))</f>
        <v>53.33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1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15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15</v>
      </c>
      <c r="L75" s="94">
        <f>IF(ISNA(VLOOKUP($A75,Council_Data!$A$3:$AB$880,13,0)),0,VLOOKUP($A75,Council_Data!$A$3:$AB$880,13,0))</f>
        <v>166.67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1</v>
      </c>
      <c r="Q75" s="93">
        <f>IF(ISNA(VLOOKUP($A75,Council_Data!$A$3:$AB$880,18,0)),0,VLOOKUP($A75,Council_Data!$A$3:$AB$880,18,0))</f>
        <v>1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1</v>
      </c>
      <c r="O76" s="93">
        <f>IF(ISNA(VLOOKUP($A76,Council_Data!$A$3:$AB$880,16,0)),0,VLOOKUP($A76,Council_Data!$A$3:$AB$880,16,0))</f>
        <v>1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1</v>
      </c>
      <c r="R76" s="93">
        <f>IF(ISNA(VLOOKUP($A76,Council_Data!$A$3:$AB$880,19,0)),0,VLOOKUP($A76,Council_Data!$A$3:$AB$880,19,0))</f>
        <v>1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3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3</v>
      </c>
      <c r="I77" s="93">
        <f>IF(ISNA(VLOOKUP($A77,Council_Data!$A$3:$AB$880,10,0)),0,VLOOKUP($A77,Council_Data!$A$3:$AB$880,10,0))</f>
        <v>3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3</v>
      </c>
      <c r="L77" s="94">
        <f>IF(ISNA(VLOOKUP($A77,Council_Data!$A$3:$AB$880,13,0)),0,VLOOKUP($A77,Council_Data!$A$3:$AB$880,13,0))</f>
        <v>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4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4</v>
      </c>
      <c r="L80" s="94">
        <f>IF(ISNA(VLOOKUP($A80,Council_Data!$A$3:$AB$880,13,0)),0,VLOOKUP($A80,Council_Data!$A$3:$AB$880,13,0))</f>
        <v>80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1</v>
      </c>
      <c r="P80" s="93">
        <f>IF(ISNA(VLOOKUP($A80,Council_Data!$A$3:$AB$880,17,0)),0,VLOOKUP($A80,Council_Data!$A$3:$AB$880,17,0))</f>
        <v>-1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1</v>
      </c>
      <c r="S80" s="93">
        <f>IF(ISNA(VLOOKUP($A80,Council_Data!$A$3:$AB$880,20,0)),0,VLOOKUP($A80,Council_Data!$A$3:$AB$880,20,0))</f>
        <v>-1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2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2</v>
      </c>
      <c r="I82" s="93">
        <f>IF(ISNA(VLOOKUP($A82,Council_Data!$A$3:$AB$880,10,0)),0,VLOOKUP($A82,Council_Data!$A$3:$AB$880,10,0))</f>
        <v>3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3</v>
      </c>
      <c r="L82" s="94">
        <f>IF(ISNA(VLOOKUP($A82,Council_Data!$A$3:$AB$880,13,0)),0,VLOOKUP($A82,Council_Data!$A$3:$AB$880,13,0))</f>
        <v>50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1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2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12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12</v>
      </c>
      <c r="L84" s="94">
        <f>IF(ISNA(VLOOKUP($A84,Council_Data!$A$3:$AB$880,13,0)),0,VLOOKUP($A84,Council_Data!$A$3:$AB$880,13,0))</f>
        <v>80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4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4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</v>
      </c>
      <c r="L88" s="94">
        <f>IF(ISNA(VLOOKUP($A88,Council_Data!$A$3:$AB$880,13,0)),0,VLOOKUP($A88,Council_Data!$A$3:$AB$880,13,0))</f>
        <v>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1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 ht="25.5">
      <c r="A92" s="93">
        <v>13041</v>
      </c>
      <c r="B92" s="50" t="str">
        <f>IF(ISNA(VLOOKUP($A92,Council_Data!$A$3:$AB$880,2,0)),0,VLOOKUP($A92,Council_Data!$A$3:$AB$880,2,0))</f>
        <v>Unassigned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</v>
      </c>
      <c r="L93" s="94">
        <f>IF(ISNA(VLOOKUP($A93,Council_Data!$A$3:$AB$880,13,0)),0,VLOOKUP($A93,Council_Data!$A$3:$AB$880,13,0))</f>
        <v>20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12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12</v>
      </c>
      <c r="L95" s="94">
        <f>IF(ISNA(VLOOKUP($A95,Council_Data!$A$3:$AB$880,13,0)),0,VLOOKUP($A95,Council_Data!$A$3:$AB$880,13,0))</f>
        <v>200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1</v>
      </c>
      <c r="R95" s="93">
        <f>IF(ISNA(VLOOKUP($A95,Council_Data!$A$3:$AB$880,19,0)),0,VLOOKUP($A95,Council_Data!$A$3:$AB$880,19,0))</f>
        <v>1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 ht="25.5">
      <c r="A96" s="93">
        <v>13957</v>
      </c>
      <c r="B96" s="50" t="str">
        <f>IF(ISNA(VLOOKUP($A96,Council_Data!$A$3:$AB$880,2,0)),0,VLOOKUP($A96,Council_Data!$A$3:$AB$880,2,0))</f>
        <v>Unassigned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13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13</v>
      </c>
      <c r="L98" s="94">
        <f>IF(ISNA(VLOOKUP($A98,Council_Data!$A$3:$AB$880,13,0)),0,VLOOKUP($A98,Council_Data!$A$3:$AB$880,13,0))</f>
        <v>162.5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7</v>
      </c>
      <c r="R98" s="93">
        <f>IF(ISNA(VLOOKUP($A98,Council_Data!$A$3:$AB$880,19,0)),0,VLOOKUP($A98,Council_Data!$A$3:$AB$880,19,0))</f>
        <v>1</v>
      </c>
      <c r="S98" s="93">
        <f>IF(ISNA(VLOOKUP($A98,Council_Data!$A$3:$AB$880,20,0)),0,VLOOKUP($A98,Council_Data!$A$3:$AB$880,20,0))</f>
        <v>6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7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7</v>
      </c>
      <c r="L99" s="94">
        <f>IF(ISNA(VLOOKUP($A99,Council_Data!$A$3:$AB$880,13,0)),0,VLOOKUP($A99,Council_Data!$A$3:$AB$880,13,0))</f>
        <v>140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4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4</v>
      </c>
      <c r="L100" s="94">
        <f>IF(ISNA(VLOOKUP($A100,Council_Data!$A$3:$AB$880,13,0)),0,VLOOKUP($A100,Council_Data!$A$3:$AB$880,13,0))</f>
        <v>40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2</v>
      </c>
      <c r="P100" s="93">
        <f>IF(ISNA(VLOOKUP($A100,Council_Data!$A$3:$AB$880,17,0)),0,VLOOKUP($A100,Council_Data!$A$3:$AB$880,17,0))</f>
        <v>-2</v>
      </c>
      <c r="Q100" s="93">
        <f>IF(ISNA(VLOOKUP($A100,Council_Data!$A$3:$AB$880,18,0)),0,VLOOKUP($A100,Council_Data!$A$3:$AB$880,18,0))</f>
        <v>1</v>
      </c>
      <c r="R100" s="93">
        <f>IF(ISNA(VLOOKUP($A100,Council_Data!$A$3:$AB$880,19,0)),0,VLOOKUP($A100,Council_Data!$A$3:$AB$880,19,0))</f>
        <v>2</v>
      </c>
      <c r="S100" s="93">
        <f>IF(ISNA(VLOOKUP($A100,Council_Data!$A$3:$AB$880,20,0)),0,VLOOKUP($A100,Council_Data!$A$3:$AB$880,20,0))</f>
        <v>-1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4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4</v>
      </c>
      <c r="L101" s="94">
        <f>IF(ISNA(VLOOKUP($A101,Council_Data!$A$3:$AB$880,13,0)),0,VLOOKUP($A101,Council_Data!$A$3:$AB$880,13,0))</f>
        <v>80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1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1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 ht="25.5">
      <c r="A102" s="93">
        <v>16063</v>
      </c>
      <c r="B102" s="50" t="str">
        <f>IF(ISNA(VLOOKUP($A102,Council_Data!$A$3:$AB$880,2,0)),0,VLOOKUP($A102,Council_Data!$A$3:$AB$880,2,0))</f>
        <v>Unassigned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1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1</v>
      </c>
      <c r="L103" s="94">
        <f>IF(ISNA(VLOOKUP($A103,Council_Data!$A$3:$AB$880,13,0)),0,VLOOKUP($A103,Council_Data!$A$3:$AB$880,13,0))</f>
        <v>20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1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1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2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2</v>
      </c>
      <c r="I104" s="93">
        <f>IF(ISNA(VLOOKUP($A104,Council_Data!$A$3:$AB$880,10,0)),0,VLOOKUP($A104,Council_Data!$A$3:$AB$880,10,0))</f>
        <v>5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5</v>
      </c>
      <c r="L104" s="94">
        <f>IF(ISNA(VLOOKUP($A104,Council_Data!$A$3:$AB$880,13,0)),0,VLOOKUP($A104,Council_Data!$A$3:$AB$880,13,0))</f>
        <v>50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1</v>
      </c>
      <c r="O104" s="93">
        <f>IF(ISNA(VLOOKUP($A104,Council_Data!$A$3:$AB$880,16,0)),0,VLOOKUP($A104,Council_Data!$A$3:$AB$880,16,0))</f>
        <v>1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9</v>
      </c>
      <c r="R104" s="93">
        <f>IF(ISNA(VLOOKUP($A104,Council_Data!$A$3:$AB$880,19,0)),0,VLOOKUP($A104,Council_Data!$A$3:$AB$880,19,0))</f>
        <v>1</v>
      </c>
      <c r="S104" s="93">
        <f>IF(ISNA(VLOOKUP($A104,Council_Data!$A$3:$AB$880,20,0)),0,VLOOKUP($A104,Council_Data!$A$3:$AB$880,20,0))</f>
        <v>8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1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3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3</v>
      </c>
      <c r="L109" s="94">
        <f>IF(ISNA(VLOOKUP($A109,Council_Data!$A$3:$AB$880,13,0)),0,VLOOKUP($A109,Council_Data!$A$3:$AB$880,13,0))</f>
        <v>60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1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1</v>
      </c>
      <c r="I110" s="93">
        <f>IF(ISNA(VLOOKUP($A110,Council_Data!$A$3:$AB$880,10,0)),0,VLOOKUP($A110,Council_Data!$A$3:$AB$880,10,0))</f>
        <v>4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4</v>
      </c>
      <c r="L110" s="94">
        <f>IF(ISNA(VLOOKUP($A110,Council_Data!$A$3:$AB$880,13,0)),0,VLOOKUP($A110,Council_Data!$A$3:$AB$880,13,0))</f>
        <v>80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1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1</v>
      </c>
      <c r="Q110" s="93">
        <f>IF(ISNA(VLOOKUP($A110,Council_Data!$A$3:$AB$880,18,0)),0,VLOOKUP($A110,Council_Data!$A$3:$AB$880,18,0))</f>
        <v>2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2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4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4</v>
      </c>
      <c r="L111" s="94">
        <f>IF(ISNA(VLOOKUP($A111,Council_Data!$A$3:$AB$880,13,0)),0,VLOOKUP($A111,Council_Data!$A$3:$AB$880,13,0))</f>
        <v>80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4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4</v>
      </c>
      <c r="L112" s="94">
        <f>IF(ISNA(VLOOKUP($A112,Council_Data!$A$3:$AB$880,13,0)),0,VLOOKUP($A112,Council_Data!$A$3:$AB$880,13,0))</f>
        <v>80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  <row r="113" spans="1:22">
      <c r="A113" s="93">
        <v>18327</v>
      </c>
      <c r="B113" s="50" t="str">
        <f>IF(ISNA(VLOOKUP($A113,Council_Data!$A$3:$AB$880,2,0)),0,VLOOKUP($A113,Council_Data!$A$3:$AB$880,2,0))</f>
        <v>038</v>
      </c>
      <c r="C113" s="50" t="str">
        <f>IF(ISNA(VLOOKUP($A113,Council_Data!$A$3:$AB$880,3,0)),0,VLOOKUP($A113,Council_Data!$A$3:$AB$880,3,0))</f>
        <v>San Antonio</v>
      </c>
      <c r="D113" s="93">
        <f>IF(ISNA(VLOOKUP($A113,Council_Data!$A$3:$AB$880,5,0)),0,VLOOKUP($A113,Council_Data!$A$3:$AB$880,5,0))</f>
        <v>0</v>
      </c>
      <c r="E113" s="93">
        <f>IF(ISNA(VLOOKUP($A113,Council_Data!$A$3:$AB$880,6,0)),0,VLOOKUP($A113,Council_Data!$A$3:$AB$880,6,0))</f>
        <v>0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29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29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0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0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3</v>
      </c>
      <c r="V113" s="50" t="str">
        <f>IF(ISNA(VLOOKUP($A113,Council_Data!$A$3:$AB$880,24,0)),0,VLOOKUP($A113,Council_Data!$A$3:$AB$880,24,0))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851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10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5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5</v>
      </c>
      <c r="I7" s="93">
        <f>IF(ISNA(VLOOKUP($A7,Council_Data!$A$3:$AB$880,10,0)),0,VLOOKUP($A7,Council_Data!$A$3:$AB$880,10,0))</f>
        <v>6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6</v>
      </c>
      <c r="L7" s="94">
        <f>IF(ISNA(VLOOKUP($A7,Council_Data!$A$3:$AB$880,13,0)),0,VLOOKUP($A7,Council_Data!$A$3:$AB$880,13,0))</f>
        <v>54.55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3</v>
      </c>
      <c r="R9" s="93">
        <f>IF(ISNA(VLOOKUP($A9,Council_Data!$A$3:$AB$880,19,0)),0,VLOOKUP($A9,Council_Data!$A$3:$AB$880,19,0))</f>
        <v>2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40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16.670000000000002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 ht="25.5">
      <c r="A18" s="93">
        <v>10790</v>
      </c>
      <c r="B18" s="50" t="str">
        <f>IF(ISNA(VLOOKUP($A18,Council_Data!$A$3:$AB$880,2,0)),0,VLOOKUP($A18,Council_Data!$A$3:$AB$880,2,0))</f>
        <v>Unassigned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57.14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20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50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80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 ht="25.5">
      <c r="A34" s="93">
        <v>17154</v>
      </c>
      <c r="B34" s="50" t="str">
        <f>IF(ISNA(VLOOKUP($A34,Council_Data!$A$3:$AB$880,2,0)),0,VLOOKUP($A34,Council_Data!$A$3:$AB$880,2,0))</f>
        <v>Unassigned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139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</v>
      </c>
      <c r="L4" s="94">
        <f>IF(ISNA(VLOOKUP($A4,Council_Data!$A$3:$AB$880,13,0)),0,VLOOKUP($A4,Council_Data!$A$3:$AB$880,13,0))</f>
        <v>13.33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5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4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3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3</v>
      </c>
      <c r="I10" s="93">
        <f>IF(ISNA(VLOOKUP($A10,Council_Data!$A$3:$AB$880,10,0)),0,VLOOKUP($A10,Council_Data!$A$3:$AB$880,10,0))</f>
        <v>9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9</v>
      </c>
      <c r="L10" s="94">
        <f>IF(ISNA(VLOOKUP($A10,Council_Data!$A$3:$AB$880,13,0)),0,VLOOKUP($A10,Council_Data!$A$3:$AB$880,13,0))</f>
        <v>60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3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3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30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13.33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6.67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50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7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7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7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7</v>
      </c>
      <c r="L29" s="94">
        <f>IF(ISNA(VLOOKUP($A29,Council_Data!$A$3:$AB$880,13,0)),0,VLOOKUP($A29,Council_Data!$A$3:$AB$880,13,0))</f>
        <v>46.67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638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56">
        <f>IFERROR(J3/D3,0)</f>
        <v>1.8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56">
        <f>IF(ISNA(VLOOKUP($A4,Councils!$B$6:$AE$874,12,0)),0,VLOOKUP($A4,Councils!$B$6:$AE$874,12,0))</f>
        <v>20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56">
        <f>IF(ISNA(VLOOKUP($A5,Councils!$B$6:$AE$874,12,0)),0,VLOOKUP($A5,Councils!$B$6:$AE$874,12,0))</f>
        <v>60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10420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188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5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IF(ISNA(VLOOKUP($A5,Councils!$B$6:$AE$874,3,0)),0,VLOOKUP($A5,Councils!$B$6:$AE$874,3,0))</f>
        <v>Horizon City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IF(ISNA(VLOOKUP($A3,Councils!$B$6:$AE$874,12,0)),0,VLOOKUP($A3,Councils!$B$6:$AE$874,12,0))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5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7563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247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 t="shared" ref="K3:K4" si="0">IFERROR(J3/D3,0)</f>
        <v>0.8666666666666667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IF(ISNA(VLOOKUP($A4,Councils!$B$6:$AE$874,3,0)),0,VLOOKUP($A4,Councils!$B$6:$AE$874,3,0))</f>
        <v>San Elizario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2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2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IF(ISNA(VLOOKUP($A7,Councils!$B$6:$AE$874,3,0)),0,VLOOKUP($A7,Councils!$B$6:$AE$874,3,0))</f>
        <v>El Paso</v>
      </c>
      <c r="C7">
        <f>IF(ISNA(VLOOKUP($A7,Councils!$B$6:$AE$874,4,0)),0,VLOOKUP($A7,Councils!$B$6:$AE$874,4,0))</f>
        <v>34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IF(ISNA(VLOOKUP($A7,Councils!$B$6:$AE$80048,0)),0,VLOOKUP($A7,Councils!$B$6:$AE$874,8,0))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4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45351</v>
      </c>
    </row>
    <row r="2" spans="1:19" ht="35.25" customHeight="1">
      <c r="A2" s="53" t="s">
        <v>595</v>
      </c>
      <c r="B2" s="53"/>
      <c r="C2" s="302" t="s">
        <v>756</v>
      </c>
      <c r="D2" s="302" t="s">
        <v>721</v>
      </c>
      <c r="E2" s="302" t="s">
        <v>1013</v>
      </c>
      <c r="F2" s="53" t="s">
        <v>1014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596</v>
      </c>
      <c r="C4" s="303">
        <f>SUM(C6:C45)</f>
        <v>5025</v>
      </c>
      <c r="D4" s="303">
        <f>SUM(D6:D45)</f>
        <v>2738</v>
      </c>
      <c r="E4" s="303">
        <f>D4-C4</f>
        <v>-2287</v>
      </c>
      <c r="F4" s="304">
        <f>D4/C4</f>
        <v>0.54487562189054728</v>
      </c>
      <c r="Q4" t="s">
        <v>596</v>
      </c>
      <c r="R4" s="24" t="s">
        <v>919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287</v>
      </c>
      <c r="E6" s="303">
        <f t="shared" ref="E6:E22" si="0">D6-C6</f>
        <v>-325</v>
      </c>
      <c r="F6" s="304">
        <f t="shared" ref="F6:F22" si="1">D6/C6</f>
        <v>0.46895424836601307</v>
      </c>
      <c r="G6" s="54"/>
      <c r="P6" s="54"/>
      <c r="Q6" t="s">
        <v>40</v>
      </c>
      <c r="R6" s="24" t="s">
        <v>920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372</v>
      </c>
      <c r="E7" s="303">
        <f t="shared" si="0"/>
        <v>-200</v>
      </c>
      <c r="F7" s="304">
        <f t="shared" si="1"/>
        <v>0.65034965034965031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141</v>
      </c>
      <c r="C8" s="303">
        <f>'Goals-1'!M79</f>
        <v>484</v>
      </c>
      <c r="D8" s="303">
        <f>'State Summary'!I8</f>
        <v>289</v>
      </c>
      <c r="E8" s="303">
        <f t="shared" si="0"/>
        <v>-195</v>
      </c>
      <c r="F8" s="304">
        <f t="shared" si="1"/>
        <v>0.59710743801652888</v>
      </c>
      <c r="G8" s="54"/>
      <c r="H8" t="s">
        <v>21</v>
      </c>
      <c r="P8" s="54"/>
      <c r="Q8" t="s">
        <v>141</v>
      </c>
      <c r="S8" t="e">
        <f>IF(#REF!&lt;=#REF!,"Y","N")</f>
        <v>#REF!</v>
      </c>
    </row>
    <row r="9" spans="1:19">
      <c r="A9" s="24" t="s">
        <v>616</v>
      </c>
      <c r="C9" s="303">
        <f>'Goals-1'!M80</f>
        <v>1013</v>
      </c>
      <c r="D9" s="303">
        <f>'State Summary'!I9</f>
        <v>563</v>
      </c>
      <c r="E9" s="303">
        <f t="shared" si="0"/>
        <v>-450</v>
      </c>
      <c r="F9" s="304">
        <f t="shared" si="1"/>
        <v>0.55577492596248768</v>
      </c>
      <c r="G9" s="54"/>
      <c r="P9" s="54"/>
      <c r="Q9" t="s">
        <v>616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439</v>
      </c>
      <c r="E10" s="303">
        <f t="shared" si="0"/>
        <v>-248</v>
      </c>
      <c r="F10" s="304">
        <f t="shared" si="1"/>
        <v>0.63901018922852981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108</v>
      </c>
      <c r="E12" s="303">
        <f t="shared" si="0"/>
        <v>-69</v>
      </c>
      <c r="F12" s="304">
        <f t="shared" si="1"/>
        <v>0.61016949152542377</v>
      </c>
      <c r="G12" s="54"/>
      <c r="H12" t="s">
        <v>21</v>
      </c>
      <c r="P12" s="63"/>
      <c r="Q12" t="s">
        <v>37</v>
      </c>
      <c r="R12" s="24" t="s">
        <v>921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85</v>
      </c>
      <c r="E13" s="303">
        <f t="shared" si="0"/>
        <v>-129</v>
      </c>
      <c r="F13" s="304">
        <f t="shared" si="1"/>
        <v>0.39719626168224298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94</v>
      </c>
      <c r="E14" s="303">
        <f t="shared" si="0"/>
        <v>-133</v>
      </c>
      <c r="F14" s="304">
        <f t="shared" si="1"/>
        <v>0.41409691629955947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106</v>
      </c>
      <c r="E15" s="303">
        <f t="shared" si="0"/>
        <v>-94</v>
      </c>
      <c r="F15" s="304">
        <f t="shared" si="1"/>
        <v>0.53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63</v>
      </c>
      <c r="E16" s="303">
        <f t="shared" si="0"/>
        <v>-143</v>
      </c>
      <c r="F16" s="304">
        <f t="shared" si="1"/>
        <v>0.30582524271844658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42</v>
      </c>
      <c r="E18" s="303">
        <f t="shared" si="0"/>
        <v>-56</v>
      </c>
      <c r="F18" s="304">
        <f t="shared" si="1"/>
        <v>0.42857142857142855</v>
      </c>
      <c r="G18" s="54"/>
      <c r="P18" s="63"/>
      <c r="Q18" t="s">
        <v>59</v>
      </c>
      <c r="R18" s="24" t="s">
        <v>922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101</v>
      </c>
      <c r="E19" s="303">
        <f t="shared" si="0"/>
        <v>-51</v>
      </c>
      <c r="F19" s="304">
        <f t="shared" si="1"/>
        <v>0.66447368421052633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114</v>
      </c>
      <c r="E20" s="303">
        <f t="shared" si="0"/>
        <v>-11</v>
      </c>
      <c r="F20" s="304">
        <f t="shared" si="1"/>
        <v>0.91200000000000003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148</v>
      </c>
      <c r="C21" s="303">
        <f>'Goals-1'!M82</f>
        <v>109</v>
      </c>
      <c r="D21" s="303">
        <f>'State Summary'!I21</f>
        <v>32</v>
      </c>
      <c r="E21" s="303">
        <f t="shared" si="0"/>
        <v>-77</v>
      </c>
      <c r="F21" s="304">
        <f t="shared" si="1"/>
        <v>0.29357798165137616</v>
      </c>
      <c r="G21" s="54"/>
      <c r="P21" s="63"/>
      <c r="Q21" t="s">
        <v>148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43</v>
      </c>
      <c r="E22" s="303">
        <f t="shared" si="0"/>
        <v>-106</v>
      </c>
      <c r="F22" s="304">
        <f t="shared" si="1"/>
        <v>0.28859060402684567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898</v>
      </c>
      <c r="B49" s="304">
        <f t="shared" ref="B49:B64" si="2">D49/C49</f>
        <v>0.54487562189054728</v>
      </c>
      <c r="C49" s="305">
        <f>SUM(C50:C64)</f>
        <v>5025</v>
      </c>
      <c r="D49" s="305">
        <f>SUM(D50:D64)</f>
        <v>2738</v>
      </c>
      <c r="E49" s="303">
        <f t="shared" ref="E49:E64" si="3">D49-C49</f>
        <v>-2287</v>
      </c>
    </row>
    <row r="50" spans="1:5">
      <c r="A50" s="24" t="s">
        <v>40</v>
      </c>
      <c r="B50" s="304">
        <f t="shared" si="2"/>
        <v>0.46895424836601307</v>
      </c>
      <c r="C50" s="303">
        <f>C6</f>
        <v>612</v>
      </c>
      <c r="D50" s="303">
        <f>D6</f>
        <v>287</v>
      </c>
      <c r="E50" s="303">
        <f t="shared" si="3"/>
        <v>-325</v>
      </c>
    </row>
    <row r="51" spans="1:5">
      <c r="A51" s="24" t="s">
        <v>31</v>
      </c>
      <c r="B51" s="304">
        <f t="shared" si="2"/>
        <v>0.65034965034965031</v>
      </c>
      <c r="C51" s="303">
        <f>C7</f>
        <v>572</v>
      </c>
      <c r="D51" s="303">
        <f t="shared" ref="D51:D54" si="4">D7</f>
        <v>372</v>
      </c>
      <c r="E51" s="303">
        <f t="shared" si="3"/>
        <v>-200</v>
      </c>
    </row>
    <row r="52" spans="1:5">
      <c r="A52" s="24" t="s">
        <v>141</v>
      </c>
      <c r="B52" s="304">
        <f t="shared" si="2"/>
        <v>0.59710743801652888</v>
      </c>
      <c r="C52" s="303">
        <f>C8</f>
        <v>484</v>
      </c>
      <c r="D52" s="303">
        <f t="shared" si="4"/>
        <v>289</v>
      </c>
      <c r="E52" s="303">
        <f t="shared" si="3"/>
        <v>-195</v>
      </c>
    </row>
    <row r="53" spans="1:5">
      <c r="A53" s="24" t="s">
        <v>616</v>
      </c>
      <c r="B53" s="304">
        <f t="shared" si="2"/>
        <v>0.55577492596248768</v>
      </c>
      <c r="C53" s="303">
        <f>C9</f>
        <v>1013</v>
      </c>
      <c r="D53" s="303">
        <f t="shared" si="4"/>
        <v>563</v>
      </c>
      <c r="E53" s="303">
        <f t="shared" si="3"/>
        <v>-450</v>
      </c>
    </row>
    <row r="54" spans="1:5">
      <c r="A54" s="24" t="s">
        <v>27</v>
      </c>
      <c r="B54" s="304">
        <f t="shared" si="2"/>
        <v>0.63901018922852981</v>
      </c>
      <c r="C54" s="303">
        <f>C10</f>
        <v>687</v>
      </c>
      <c r="D54" s="303">
        <f t="shared" si="4"/>
        <v>439</v>
      </c>
      <c r="E54" s="303">
        <f t="shared" si="3"/>
        <v>-248</v>
      </c>
    </row>
    <row r="55" spans="1:5">
      <c r="A55" s="24" t="s">
        <v>37</v>
      </c>
      <c r="B55" s="304">
        <f t="shared" si="2"/>
        <v>0.61016949152542377</v>
      </c>
      <c r="C55" s="303">
        <f>C12</f>
        <v>177</v>
      </c>
      <c r="D55" s="303">
        <f>D12</f>
        <v>108</v>
      </c>
      <c r="E55" s="303">
        <f t="shared" si="3"/>
        <v>-69</v>
      </c>
    </row>
    <row r="56" spans="1:5">
      <c r="A56" s="24" t="s">
        <v>66</v>
      </c>
      <c r="B56" s="304">
        <f t="shared" si="2"/>
        <v>0.39719626168224298</v>
      </c>
      <c r="C56" s="303">
        <f>C13</f>
        <v>214</v>
      </c>
      <c r="D56" s="303">
        <f t="shared" ref="D56:D59" si="5">D13</f>
        <v>85</v>
      </c>
      <c r="E56" s="303">
        <f t="shared" si="3"/>
        <v>-129</v>
      </c>
    </row>
    <row r="57" spans="1:5">
      <c r="A57" s="24" t="s">
        <v>43</v>
      </c>
      <c r="B57" s="304">
        <f t="shared" si="2"/>
        <v>0.41409691629955947</v>
      </c>
      <c r="C57" s="303">
        <f>C14</f>
        <v>227</v>
      </c>
      <c r="D57" s="303">
        <f t="shared" si="5"/>
        <v>94</v>
      </c>
      <c r="E57" s="303">
        <f t="shared" si="3"/>
        <v>-133</v>
      </c>
    </row>
    <row r="58" spans="1:5">
      <c r="A58" s="24" t="s">
        <v>84</v>
      </c>
      <c r="B58" s="304">
        <f t="shared" si="2"/>
        <v>0.53</v>
      </c>
      <c r="C58" s="303">
        <f>C15</f>
        <v>200</v>
      </c>
      <c r="D58" s="303">
        <f t="shared" si="5"/>
        <v>106</v>
      </c>
      <c r="E58" s="303">
        <f t="shared" si="3"/>
        <v>-94</v>
      </c>
    </row>
    <row r="59" spans="1:5">
      <c r="A59" s="24" t="s">
        <v>51</v>
      </c>
      <c r="B59" s="304">
        <f t="shared" si="2"/>
        <v>0.30582524271844658</v>
      </c>
      <c r="C59" s="303">
        <f>C16</f>
        <v>206</v>
      </c>
      <c r="D59" s="303">
        <f t="shared" si="5"/>
        <v>63</v>
      </c>
      <c r="E59" s="303">
        <f t="shared" si="3"/>
        <v>-143</v>
      </c>
    </row>
    <row r="60" spans="1:5">
      <c r="A60" s="24" t="s">
        <v>59</v>
      </c>
      <c r="B60" s="304">
        <f t="shared" si="2"/>
        <v>0.42857142857142855</v>
      </c>
      <c r="C60" s="303">
        <f>C18</f>
        <v>98</v>
      </c>
      <c r="D60" s="303">
        <f>D18</f>
        <v>42</v>
      </c>
      <c r="E60" s="303">
        <f t="shared" si="3"/>
        <v>-56</v>
      </c>
    </row>
    <row r="61" spans="1:5">
      <c r="A61" s="24" t="s">
        <v>23</v>
      </c>
      <c r="B61" s="304">
        <f t="shared" si="2"/>
        <v>0.66447368421052633</v>
      </c>
      <c r="C61" s="303">
        <f>C19</f>
        <v>152</v>
      </c>
      <c r="D61" s="303">
        <f t="shared" ref="D61:D64" si="6">D19</f>
        <v>101</v>
      </c>
      <c r="E61" s="303">
        <f t="shared" si="3"/>
        <v>-51</v>
      </c>
    </row>
    <row r="62" spans="1:5">
      <c r="A62" s="24" t="s">
        <v>89</v>
      </c>
      <c r="B62" s="304">
        <f t="shared" si="2"/>
        <v>0.91200000000000003</v>
      </c>
      <c r="C62" s="303">
        <f>C20</f>
        <v>125</v>
      </c>
      <c r="D62" s="303">
        <f t="shared" si="6"/>
        <v>114</v>
      </c>
      <c r="E62" s="303">
        <f t="shared" si="3"/>
        <v>-11</v>
      </c>
    </row>
    <row r="63" spans="1:5">
      <c r="A63" s="24" t="s">
        <v>148</v>
      </c>
      <c r="B63" s="304">
        <f t="shared" si="2"/>
        <v>0.29357798165137616</v>
      </c>
      <c r="C63" s="303">
        <f>C21</f>
        <v>109</v>
      </c>
      <c r="D63" s="303">
        <f t="shared" si="6"/>
        <v>32</v>
      </c>
      <c r="E63" s="303">
        <f t="shared" si="3"/>
        <v>-77</v>
      </c>
    </row>
    <row r="64" spans="1:5">
      <c r="A64" s="24" t="s">
        <v>64</v>
      </c>
      <c r="B64" s="304">
        <f t="shared" si="2"/>
        <v>0.28859060402684567</v>
      </c>
      <c r="C64" s="303">
        <f>C22</f>
        <v>149</v>
      </c>
      <c r="D64" s="303">
        <f t="shared" si="6"/>
        <v>43</v>
      </c>
      <c r="E64" s="303">
        <f t="shared" si="3"/>
        <v>-106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IF(ISNA(VLOOKUP($A6,Councils!$B$6:$AE$874,3,0)),0,VLOOKUP($A6,Councils!$B$6:$AE$874,3,0))</f>
        <v>Ft Bliss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6914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91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2592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0.83333333333333337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IF(ISNA(VLOOKUP($A4,Councils!$B$6:$AE$874,3,0)),0,VLOOKUP($A4,Councils!$B$6:$AE$874,3,0))</f>
        <v>Ysleta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31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6711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12160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128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IF(ISNA(VLOOKUP($A5,Councils!$B$6:$AE$874,3,0)),0,VLOOKUP($A5,Councils!$B$6:$AE$874,3,0))</f>
        <v>Fabens</v>
      </c>
      <c r="C5">
        <f>IF(ISNA(VLOOKUP($A5,Councils!$B$6:$AE$874,4,0)),0,VLOOKUP($A5,Councils!$B$6:$AE$874,4,0))</f>
        <v>21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2.4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5096</v>
      </c>
      <c r="B3" t="str">
        <f>IF(ISNA(VLOOKUP($A3,Councils!$B$6:$AE$874,3,0)),0,VLOOKUP($A3,Councils!$B$6:$AE$874,3,0))</f>
        <v>Alpine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IF(ISNA(VLOOKUP($A4,Councils!$B$6:$AE$874,3,0)),0,VLOOKUP($A4,Councils!$B$6:$AE$874,3,0))</f>
        <v>Presidio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IF(ISNA(VLOOKUP($A5,Councils!$B$6:$AE$874,3,0)),0,VLOOKUP($A5,Councils!$B$6:$AE$874,3,0))</f>
        <v>Van Horn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7720</v>
      </c>
      <c r="B3" t="str">
        <f>IF(ISNA(VLOOKUP($A3,Councils!$B$6:$AE$874,3,0)),0,VLOOKUP($A3,Councils!$B$6:$AE$874,3,0))</f>
        <v>Pecos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IF(ISNA(VLOOKUP($A4,Councils!$B$6:$AE$874,3,0)),0,VLOOKUP($A4,Councils!$B$6:$AE$874,3,0))</f>
        <v>Monahans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IF(ISNA(VLOOKUP($A5,Councils!$B$6:$AE$874,3,0)),0,VLOOKUP($A5,Councils!$B$6:$AE$874,3,0))</f>
        <v>Kermit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17902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35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24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16258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2123</v>
      </c>
      <c r="B3" t="str">
        <f>IF(ISNA(VLOOKUP($A3,Councils!$B$6:$AE$874,3,0)),0,VLOOKUP($A3,Councils!$B$6:$AE$874,3,0))</f>
        <v>Ranger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IF(ISNA(VLOOKUP($A4,Councils!$B$6:$AE$874,3,0)),0,VLOOKUP($A4,Councils!$B$6:$AE$874,3,0))</f>
        <v>Weatherford</v>
      </c>
      <c r="C4">
        <f>IF(ISNA(VLOOKUP($A4,Councils!$B$6:$AE$874,4,0)),0,VLOOKUP($A4,Councils!$B$6:$AE$874,4,0))</f>
        <v>183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0.63636363636363635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IF(ISNA(VLOOKUP($A5,Councils!$B$6:$AE$874,3,0)),0,VLOOKUP($A5,Councils!$B$6:$AE$874,3,0))</f>
        <v>Mineral Wells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IF(ISNA(VLOOKUP($A6,Councils!$B$6:$AE$874,3,0)),0,VLOOKUP($A6,Councils!$B$6:$AE$874,3,0))</f>
        <v>Ft Worth</v>
      </c>
      <c r="C6">
        <f>IF(ISNA(VLOOKUP($A6,Councils!$B$6:$AE$874,4,0)),0,VLOOKUP($A6,Councils!$B$6:$AE$874,4,0))</f>
        <v>206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9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9</v>
      </c>
      <c r="K6" s="63">
        <f>IFERROR(J6/D6,0)</f>
        <v>0.75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IF(ISNA(VLOOKUP($A7,Councils!$B$6:$AE$874,3,0)),0,VLOOKUP($A7,Councils!$B$6:$AE$874,3,0))</f>
        <v>Albany/Breckenridge</v>
      </c>
      <c r="C7">
        <f>IF(ISNA(VLOOKUP($A7,Councils!$B$6:$AE$874,4,0)),0,VLOOKUP($A7,Councils!$B$6:$AE$874,4,0))</f>
        <v>21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I63" sqref="I63:I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1169</v>
      </c>
    </row>
    <row r="2" spans="1:17">
      <c r="A2" s="101">
        <f>RptDate</f>
        <v>45351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FEB</v>
      </c>
    </row>
    <row r="3" spans="1:17" s="26" customFormat="1">
      <c r="A3" s="26" t="s">
        <v>923</v>
      </c>
      <c r="P3" s="98"/>
    </row>
    <row r="4" spans="1:17" ht="25.5">
      <c r="A4" s="27" t="s">
        <v>595</v>
      </c>
      <c r="B4" s="28" t="s">
        <v>635</v>
      </c>
      <c r="C4" s="28" t="s">
        <v>636</v>
      </c>
      <c r="D4" s="28" t="s">
        <v>637</v>
      </c>
      <c r="E4" s="28" t="s">
        <v>638</v>
      </c>
      <c r="F4" s="28" t="s">
        <v>639</v>
      </c>
      <c r="G4" s="28" t="s">
        <v>640</v>
      </c>
      <c r="H4" s="28" t="s">
        <v>641</v>
      </c>
      <c r="I4" s="28" t="s">
        <v>642</v>
      </c>
      <c r="J4" s="28" t="s">
        <v>643</v>
      </c>
      <c r="K4" s="28" t="s">
        <v>644</v>
      </c>
      <c r="L4" s="28" t="s">
        <v>645</v>
      </c>
      <c r="M4" s="28" t="s">
        <v>646</v>
      </c>
      <c r="N4" s="29" t="s">
        <v>647</v>
      </c>
      <c r="O4" s="206" t="s">
        <v>924</v>
      </c>
      <c r="P4" s="270" t="s">
        <v>1001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>
        <v>38</v>
      </c>
      <c r="F5" s="31">
        <v>43</v>
      </c>
      <c r="G5" s="31">
        <v>24</v>
      </c>
      <c r="H5" s="31">
        <v>31</v>
      </c>
      <c r="I5" s="31">
        <v>40</v>
      </c>
      <c r="J5" s="31"/>
      <c r="K5" s="31"/>
      <c r="L5" s="31"/>
      <c r="M5" s="31"/>
      <c r="N5" s="32">
        <f>SUM(B5:M5)</f>
        <v>287</v>
      </c>
      <c r="O5" s="207">
        <f>'Goals-1'!R5</f>
        <v>612</v>
      </c>
      <c r="P5" s="271">
        <f>IFERROR($N5/$O5,"")</f>
        <v>0.46895424836601307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>
        <v>37</v>
      </c>
      <c r="F6" s="31">
        <v>33</v>
      </c>
      <c r="G6" s="31">
        <v>42</v>
      </c>
      <c r="H6" s="31">
        <v>39</v>
      </c>
      <c r="I6" s="31">
        <v>75</v>
      </c>
      <c r="J6" s="31"/>
      <c r="K6" s="31"/>
      <c r="L6" s="31"/>
      <c r="M6" s="31"/>
      <c r="N6" s="32">
        <f t="shared" ref="N6:N21" si="0">SUM(B6:M6)</f>
        <v>372</v>
      </c>
      <c r="O6" s="207">
        <f>'Goals-1'!R9</f>
        <v>572</v>
      </c>
      <c r="P6" s="271">
        <f t="shared" ref="P6:P23" si="1">IFERROR($N6/$O6,"")</f>
        <v>0.65034965034965031</v>
      </c>
    </row>
    <row r="7" spans="1:17">
      <c r="A7" s="99" t="s">
        <v>141</v>
      </c>
      <c r="B7" s="31">
        <v>25</v>
      </c>
      <c r="C7" s="31">
        <v>53</v>
      </c>
      <c r="D7" s="31">
        <v>39</v>
      </c>
      <c r="E7" s="31">
        <v>38</v>
      </c>
      <c r="F7" s="31">
        <v>23</v>
      </c>
      <c r="G7" s="31">
        <v>29</v>
      </c>
      <c r="H7" s="31">
        <v>46</v>
      </c>
      <c r="I7" s="31">
        <v>36</v>
      </c>
      <c r="J7" s="31"/>
      <c r="K7" s="31"/>
      <c r="L7" s="31"/>
      <c r="M7" s="31"/>
      <c r="N7" s="32">
        <f t="shared" si="0"/>
        <v>289</v>
      </c>
      <c r="O7" s="207">
        <f>'Goals-1'!R11</f>
        <v>484</v>
      </c>
      <c r="P7" s="271">
        <f t="shared" si="1"/>
        <v>0.59710743801652888</v>
      </c>
    </row>
    <row r="8" spans="1:17">
      <c r="A8" s="99" t="s">
        <v>616</v>
      </c>
      <c r="B8" s="31">
        <v>72</v>
      </c>
      <c r="C8" s="31">
        <v>50</v>
      </c>
      <c r="D8" s="31">
        <v>96</v>
      </c>
      <c r="E8" s="31">
        <v>51</v>
      </c>
      <c r="F8" s="31">
        <v>63</v>
      </c>
      <c r="G8" s="31">
        <v>81</v>
      </c>
      <c r="H8" s="31">
        <v>61</v>
      </c>
      <c r="I8" s="31">
        <v>89</v>
      </c>
      <c r="J8" s="31"/>
      <c r="K8" s="31"/>
      <c r="L8" s="31"/>
      <c r="M8" s="31"/>
      <c r="N8" s="32">
        <f t="shared" si="0"/>
        <v>563</v>
      </c>
      <c r="O8" s="207">
        <f>'Goals-1'!R12</f>
        <v>1013</v>
      </c>
      <c r="P8" s="271">
        <f t="shared" si="1"/>
        <v>0.55577492596248768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>
        <v>55</v>
      </c>
      <c r="F9" s="31">
        <v>52</v>
      </c>
      <c r="G9" s="31">
        <v>33</v>
      </c>
      <c r="H9" s="31">
        <v>55</v>
      </c>
      <c r="I9" s="31">
        <v>50</v>
      </c>
      <c r="J9" s="31"/>
      <c r="K9" s="31"/>
      <c r="L9" s="31"/>
      <c r="M9" s="31"/>
      <c r="N9" s="32">
        <f t="shared" si="0"/>
        <v>439</v>
      </c>
      <c r="O9" s="207">
        <f>'Goals-1'!R16</f>
        <v>687</v>
      </c>
      <c r="P9" s="271">
        <f t="shared" si="1"/>
        <v>0.63901018922852981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>
        <v>13</v>
      </c>
      <c r="F11" s="31">
        <v>5</v>
      </c>
      <c r="G11" s="31">
        <v>9</v>
      </c>
      <c r="H11" s="31">
        <v>7</v>
      </c>
      <c r="I11" s="31">
        <v>10</v>
      </c>
      <c r="J11" s="31"/>
      <c r="K11" s="31"/>
      <c r="L11" s="31"/>
      <c r="M11" s="31"/>
      <c r="N11" s="32">
        <f t="shared" si="0"/>
        <v>108</v>
      </c>
      <c r="O11" s="207">
        <f>'Goals-1'!R6</f>
        <v>177</v>
      </c>
      <c r="P11" s="271">
        <f t="shared" si="1"/>
        <v>0.61016949152542377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>
        <v>6</v>
      </c>
      <c r="F12" s="31">
        <v>5</v>
      </c>
      <c r="G12" s="31">
        <v>8</v>
      </c>
      <c r="H12" s="31">
        <v>15</v>
      </c>
      <c r="I12" s="31">
        <v>13</v>
      </c>
      <c r="J12" s="31"/>
      <c r="K12" s="31"/>
      <c r="L12" s="31"/>
      <c r="M12" s="31"/>
      <c r="N12" s="32">
        <f t="shared" si="0"/>
        <v>85</v>
      </c>
      <c r="O12" s="207">
        <f>'Goals-1'!R7</f>
        <v>214</v>
      </c>
      <c r="P12" s="271">
        <f t="shared" si="1"/>
        <v>0.39719626168224298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>
        <v>4</v>
      </c>
      <c r="F13" s="31">
        <v>9</v>
      </c>
      <c r="G13" s="31">
        <v>9</v>
      </c>
      <c r="H13" s="31">
        <v>10</v>
      </c>
      <c r="I13" s="31">
        <v>6</v>
      </c>
      <c r="J13" s="31"/>
      <c r="K13" s="31"/>
      <c r="L13" s="31"/>
      <c r="M13" s="31"/>
      <c r="N13" s="32">
        <f t="shared" si="0"/>
        <v>94</v>
      </c>
      <c r="O13" s="207">
        <f>'Goals-1'!R8</f>
        <v>227</v>
      </c>
      <c r="P13" s="271">
        <f t="shared" si="1"/>
        <v>0.41409691629955947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>
        <v>3</v>
      </c>
      <c r="F14" s="31">
        <v>14</v>
      </c>
      <c r="G14" s="31">
        <v>8</v>
      </c>
      <c r="H14" s="31">
        <v>19</v>
      </c>
      <c r="I14" s="31">
        <v>14</v>
      </c>
      <c r="J14" s="31"/>
      <c r="K14" s="31"/>
      <c r="L14" s="31"/>
      <c r="M14" s="31"/>
      <c r="N14" s="32">
        <f t="shared" si="0"/>
        <v>106</v>
      </c>
      <c r="O14" s="207">
        <f>'Goals-1'!R15</f>
        <v>200</v>
      </c>
      <c r="P14" s="271">
        <f t="shared" si="1"/>
        <v>0.53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>
        <v>7</v>
      </c>
      <c r="F15" s="31">
        <v>16</v>
      </c>
      <c r="G15" s="31">
        <v>12</v>
      </c>
      <c r="H15" s="31">
        <v>6</v>
      </c>
      <c r="I15" s="31">
        <v>5</v>
      </c>
      <c r="J15" s="31"/>
      <c r="K15" s="31"/>
      <c r="L15" s="31"/>
      <c r="M15" s="31"/>
      <c r="N15" s="32">
        <f t="shared" si="0"/>
        <v>63</v>
      </c>
      <c r="O15" s="207">
        <f>'Goals-1'!R18</f>
        <v>206</v>
      </c>
      <c r="P15" s="271">
        <f t="shared" si="1"/>
        <v>0.30582524271844658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>
        <v>2</v>
      </c>
      <c r="F17" s="31">
        <v>20</v>
      </c>
      <c r="G17" s="31">
        <v>8</v>
      </c>
      <c r="H17" s="31">
        <v>7</v>
      </c>
      <c r="I17" s="31">
        <v>3</v>
      </c>
      <c r="J17" s="31"/>
      <c r="K17" s="31"/>
      <c r="L17" s="31"/>
      <c r="M17" s="31"/>
      <c r="N17" s="32">
        <f t="shared" si="0"/>
        <v>42</v>
      </c>
      <c r="O17" s="207">
        <f>'Goals-1'!R4</f>
        <v>98</v>
      </c>
      <c r="P17" s="271">
        <f t="shared" si="1"/>
        <v>0.42857142857142855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>
        <v>5</v>
      </c>
      <c r="F18" s="31">
        <v>9</v>
      </c>
      <c r="G18" s="31">
        <v>12</v>
      </c>
      <c r="H18" s="31">
        <v>8</v>
      </c>
      <c r="I18" s="31">
        <v>15</v>
      </c>
      <c r="J18" s="31"/>
      <c r="K18" s="31"/>
      <c r="L18" s="31"/>
      <c r="M18" s="31"/>
      <c r="N18" s="32">
        <f t="shared" si="0"/>
        <v>101</v>
      </c>
      <c r="O18" s="207">
        <f>'Goals-1'!R10</f>
        <v>152</v>
      </c>
      <c r="P18" s="271">
        <f t="shared" si="1"/>
        <v>0.66447368421052633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>
        <v>20</v>
      </c>
      <c r="F19" s="31">
        <v>10</v>
      </c>
      <c r="G19" s="31">
        <v>5</v>
      </c>
      <c r="H19" s="31">
        <v>7</v>
      </c>
      <c r="I19" s="31">
        <v>10</v>
      </c>
      <c r="J19" s="31"/>
      <c r="K19" s="31"/>
      <c r="L19" s="31"/>
      <c r="M19" s="31"/>
      <c r="N19" s="32">
        <f t="shared" si="0"/>
        <v>114</v>
      </c>
      <c r="O19" s="207">
        <f>'Goals-1'!R13</f>
        <v>125</v>
      </c>
      <c r="P19" s="271">
        <f t="shared" si="1"/>
        <v>0.91200000000000003</v>
      </c>
    </row>
    <row r="20" spans="1:16">
      <c r="A20" s="99" t="s">
        <v>148</v>
      </c>
      <c r="B20" s="31">
        <v>4</v>
      </c>
      <c r="C20" s="31">
        <v>3</v>
      </c>
      <c r="D20" s="31">
        <v>2</v>
      </c>
      <c r="E20" s="31">
        <v>1</v>
      </c>
      <c r="F20" s="31">
        <v>6</v>
      </c>
      <c r="G20" s="31">
        <v>3</v>
      </c>
      <c r="H20" s="31">
        <v>1</v>
      </c>
      <c r="I20" s="31">
        <v>10</v>
      </c>
      <c r="J20" s="31"/>
      <c r="K20" s="31"/>
      <c r="L20" s="31"/>
      <c r="M20" s="31"/>
      <c r="N20" s="32">
        <f t="shared" si="0"/>
        <v>30</v>
      </c>
      <c r="O20" s="207">
        <f>'Goals-1'!R14</f>
        <v>109</v>
      </c>
      <c r="P20" s="271">
        <f t="shared" si="1"/>
        <v>0.27522935779816515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>
        <v>6</v>
      </c>
      <c r="F21" s="31">
        <v>4</v>
      </c>
      <c r="G21" s="31">
        <v>5</v>
      </c>
      <c r="H21" s="31">
        <v>4</v>
      </c>
      <c r="I21" s="31">
        <v>12</v>
      </c>
      <c r="J21" s="31"/>
      <c r="K21" s="31"/>
      <c r="L21" s="31"/>
      <c r="M21" s="31"/>
      <c r="N21" s="32">
        <f t="shared" si="0"/>
        <v>43</v>
      </c>
      <c r="O21" s="207">
        <f>'Goals-1'!R17</f>
        <v>149</v>
      </c>
      <c r="P21" s="271">
        <f t="shared" si="1"/>
        <v>0.28859060402684567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612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>
        <f t="shared" si="2"/>
        <v>286</v>
      </c>
      <c r="F23" s="32">
        <f t="shared" si="2"/>
        <v>312</v>
      </c>
      <c r="G23" s="32">
        <f t="shared" si="2"/>
        <v>288</v>
      </c>
      <c r="H23" s="32">
        <f t="shared" si="2"/>
        <v>316</v>
      </c>
      <c r="I23" s="32">
        <f t="shared" si="2"/>
        <v>388</v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2736</v>
      </c>
      <c r="O23" s="207">
        <f>SUM(O5:O22)</f>
        <v>5025</v>
      </c>
      <c r="P23" s="271">
        <f t="shared" si="1"/>
        <v>0.54447761194029853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February</v>
      </c>
    </row>
    <row r="31" spans="1:16">
      <c r="A31" s="208" t="s">
        <v>925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595</v>
      </c>
      <c r="B32" s="28" t="s">
        <v>635</v>
      </c>
      <c r="C32" s="28" t="s">
        <v>636</v>
      </c>
      <c r="D32" s="28" t="s">
        <v>637</v>
      </c>
      <c r="E32" s="28" t="s">
        <v>638</v>
      </c>
      <c r="F32" s="28" t="s">
        <v>639</v>
      </c>
      <c r="G32" s="28" t="s">
        <v>640</v>
      </c>
      <c r="H32" s="28" t="s">
        <v>641</v>
      </c>
      <c r="I32" s="28" t="s">
        <v>642</v>
      </c>
      <c r="J32" s="28" t="s">
        <v>643</v>
      </c>
      <c r="K32" s="28" t="s">
        <v>644</v>
      </c>
      <c r="L32" s="28" t="s">
        <v>645</v>
      </c>
      <c r="M32" s="28" t="s">
        <v>646</v>
      </c>
      <c r="N32" s="29" t="s">
        <v>647</v>
      </c>
      <c r="O32" s="109" t="s">
        <v>924</v>
      </c>
      <c r="P32" s="270" t="s">
        <v>1002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141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616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148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612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>
        <f t="shared" si="5"/>
        <v>0</v>
      </c>
      <c r="F51" s="32">
        <f t="shared" si="5"/>
        <v>0</v>
      </c>
      <c r="G51" s="32">
        <f t="shared" si="5"/>
        <v>0</v>
      </c>
      <c r="H51" s="32">
        <f t="shared" si="5"/>
        <v>0</v>
      </c>
      <c r="I51" s="32">
        <f t="shared" si="5"/>
        <v>0</v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927</v>
      </c>
      <c r="P61" s="98"/>
    </row>
    <row r="62" spans="1:16" ht="38.25">
      <c r="A62" s="27" t="s">
        <v>595</v>
      </c>
      <c r="B62" s="28" t="s">
        <v>635</v>
      </c>
      <c r="C62" s="28" t="s">
        <v>636</v>
      </c>
      <c r="D62" s="28" t="s">
        <v>637</v>
      </c>
      <c r="E62" s="28" t="s">
        <v>638</v>
      </c>
      <c r="F62" s="28" t="s">
        <v>639</v>
      </c>
      <c r="G62" s="28" t="s">
        <v>640</v>
      </c>
      <c r="H62" s="28" t="s">
        <v>641</v>
      </c>
      <c r="I62" s="28" t="s">
        <v>642</v>
      </c>
      <c r="J62" s="28" t="s">
        <v>643</v>
      </c>
      <c r="K62" s="28" t="s">
        <v>644</v>
      </c>
      <c r="L62" s="28" t="s">
        <v>645</v>
      </c>
      <c r="M62" s="28" t="s">
        <v>646</v>
      </c>
      <c r="N62" s="29" t="s">
        <v>647</v>
      </c>
      <c r="O62" s="206" t="s">
        <v>926</v>
      </c>
      <c r="P62" s="270" t="s">
        <v>1002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>
        <v>38</v>
      </c>
      <c r="F63" s="31">
        <v>43</v>
      </c>
      <c r="G63" s="31">
        <v>24</v>
      </c>
      <c r="H63" s="31">
        <v>31</v>
      </c>
      <c r="I63" s="31">
        <v>40</v>
      </c>
      <c r="J63" s="31"/>
      <c r="K63" s="31"/>
      <c r="L63" s="31"/>
      <c r="M63" s="31"/>
      <c r="N63" s="32">
        <f>SUM(B63:M63)</f>
        <v>287</v>
      </c>
      <c r="O63" s="207">
        <f>'Goals-1'!T5</f>
        <v>424</v>
      </c>
      <c r="P63" s="271">
        <f t="shared" ref="P63:P81" si="6">IFERROR($N63/$O63,"")</f>
        <v>0.67688679245283023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>
        <v>37</v>
      </c>
      <c r="F64" s="31">
        <v>33</v>
      </c>
      <c r="G64" s="31">
        <v>42</v>
      </c>
      <c r="H64" s="31">
        <v>39</v>
      </c>
      <c r="I64" s="31">
        <v>75</v>
      </c>
      <c r="J64" s="31"/>
      <c r="K64" s="31"/>
      <c r="L64" s="31"/>
      <c r="M64" s="31"/>
      <c r="N64" s="32">
        <f t="shared" ref="N64:N79" si="7">SUM(B64:M64)</f>
        <v>372</v>
      </c>
      <c r="O64" s="207">
        <f>'Goals-1'!T9</f>
        <v>384</v>
      </c>
      <c r="P64" s="271">
        <f t="shared" si="6"/>
        <v>0.96875</v>
      </c>
    </row>
    <row r="65" spans="1:16">
      <c r="A65" s="99" t="s">
        <v>141</v>
      </c>
      <c r="B65" s="31">
        <v>25</v>
      </c>
      <c r="C65" s="31">
        <v>53</v>
      </c>
      <c r="D65" s="31">
        <v>39</v>
      </c>
      <c r="E65" s="31">
        <v>38</v>
      </c>
      <c r="F65" s="31">
        <v>23</v>
      </c>
      <c r="G65" s="31">
        <v>29</v>
      </c>
      <c r="H65" s="31">
        <v>46</v>
      </c>
      <c r="I65" s="31">
        <v>36</v>
      </c>
      <c r="J65" s="31"/>
      <c r="K65" s="31"/>
      <c r="L65" s="31"/>
      <c r="M65" s="31"/>
      <c r="N65" s="32">
        <f t="shared" si="7"/>
        <v>289</v>
      </c>
      <c r="O65" s="207">
        <f>'Goals-1'!T11</f>
        <v>329</v>
      </c>
      <c r="P65" s="271">
        <f t="shared" si="6"/>
        <v>0.87841945288753798</v>
      </c>
    </row>
    <row r="66" spans="1:16">
      <c r="A66" s="99" t="s">
        <v>616</v>
      </c>
      <c r="B66" s="31">
        <v>72</v>
      </c>
      <c r="C66" s="31">
        <v>50</v>
      </c>
      <c r="D66" s="31">
        <v>96</v>
      </c>
      <c r="E66" s="31">
        <v>51</v>
      </c>
      <c r="F66" s="31">
        <v>63</v>
      </c>
      <c r="G66" s="31">
        <v>81</v>
      </c>
      <c r="H66" s="31">
        <v>61</v>
      </c>
      <c r="I66" s="31">
        <v>89</v>
      </c>
      <c r="J66" s="31"/>
      <c r="K66" s="31"/>
      <c r="L66" s="31"/>
      <c r="M66" s="31"/>
      <c r="N66" s="32">
        <f t="shared" si="7"/>
        <v>563</v>
      </c>
      <c r="O66" s="207">
        <f>'Goals-1'!T12</f>
        <v>687</v>
      </c>
      <c r="P66" s="271">
        <f t="shared" si="6"/>
        <v>0.81950509461426491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>
        <v>55</v>
      </c>
      <c r="F67" s="31">
        <v>52</v>
      </c>
      <c r="G67" s="31">
        <v>33</v>
      </c>
      <c r="H67" s="31">
        <v>55</v>
      </c>
      <c r="I67" s="31">
        <v>50</v>
      </c>
      <c r="J67" s="31"/>
      <c r="K67" s="31"/>
      <c r="L67" s="31"/>
      <c r="M67" s="31"/>
      <c r="N67" s="32">
        <f t="shared" si="7"/>
        <v>439</v>
      </c>
      <c r="O67" s="207">
        <f>'Goals-1'!T16</f>
        <v>464</v>
      </c>
      <c r="P67" s="271">
        <f t="shared" si="6"/>
        <v>0.94612068965517238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>
        <v>13</v>
      </c>
      <c r="F69" s="31">
        <v>5</v>
      </c>
      <c r="G69" s="31">
        <v>9</v>
      </c>
      <c r="H69" s="31">
        <v>7</v>
      </c>
      <c r="I69" s="31">
        <v>10</v>
      </c>
      <c r="J69" s="31"/>
      <c r="K69" s="31"/>
      <c r="L69" s="31"/>
      <c r="M69" s="31"/>
      <c r="N69" s="32">
        <f t="shared" si="7"/>
        <v>108</v>
      </c>
      <c r="O69" s="207">
        <f>'Goals-1'!T6</f>
        <v>132</v>
      </c>
      <c r="P69" s="271">
        <f t="shared" si="6"/>
        <v>0.81818181818181823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>
        <v>6</v>
      </c>
      <c r="F70" s="31">
        <v>5</v>
      </c>
      <c r="G70" s="31">
        <v>8</v>
      </c>
      <c r="H70" s="31">
        <v>15</v>
      </c>
      <c r="I70" s="31">
        <v>13</v>
      </c>
      <c r="J70" s="31"/>
      <c r="K70" s="31"/>
      <c r="L70" s="31"/>
      <c r="M70" s="31"/>
      <c r="N70" s="32">
        <f t="shared" si="7"/>
        <v>85</v>
      </c>
      <c r="O70" s="207">
        <f>'Goals-1'!T7</f>
        <v>131</v>
      </c>
      <c r="P70" s="271">
        <f t="shared" si="6"/>
        <v>0.64885496183206104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>
        <v>4</v>
      </c>
      <c r="F71" s="31">
        <v>9</v>
      </c>
      <c r="G71" s="31">
        <v>9</v>
      </c>
      <c r="H71" s="31">
        <v>10</v>
      </c>
      <c r="I71" s="31">
        <v>6</v>
      </c>
      <c r="J71" s="31"/>
      <c r="K71" s="31"/>
      <c r="L71" s="31"/>
      <c r="M71" s="31"/>
      <c r="N71" s="32">
        <f t="shared" si="7"/>
        <v>94</v>
      </c>
      <c r="O71" s="207">
        <f>'Goals-1'!T8</f>
        <v>171</v>
      </c>
      <c r="P71" s="271">
        <f t="shared" si="6"/>
        <v>0.54970760233918126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>
        <v>3</v>
      </c>
      <c r="F72" s="31">
        <v>14</v>
      </c>
      <c r="G72" s="31">
        <v>8</v>
      </c>
      <c r="H72" s="31">
        <v>19</v>
      </c>
      <c r="I72" s="31">
        <v>14</v>
      </c>
      <c r="J72" s="31"/>
      <c r="K72" s="31"/>
      <c r="L72" s="31"/>
      <c r="M72" s="31"/>
      <c r="N72" s="32">
        <f t="shared" si="7"/>
        <v>106</v>
      </c>
      <c r="O72" s="207">
        <f>'Goals-1'!T15</f>
        <v>162</v>
      </c>
      <c r="P72" s="271">
        <f t="shared" si="6"/>
        <v>0.65432098765432101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>
        <v>7</v>
      </c>
      <c r="F73" s="31">
        <v>16</v>
      </c>
      <c r="G73" s="31">
        <v>12</v>
      </c>
      <c r="H73" s="31">
        <v>6</v>
      </c>
      <c r="I73" s="31">
        <v>5</v>
      </c>
      <c r="J73" s="31"/>
      <c r="K73" s="31"/>
      <c r="L73" s="31"/>
      <c r="M73" s="31"/>
      <c r="N73" s="32">
        <f t="shared" si="7"/>
        <v>63</v>
      </c>
      <c r="O73" s="207">
        <f>'Goals-1'!T18</f>
        <v>165</v>
      </c>
      <c r="P73" s="271">
        <f t="shared" si="6"/>
        <v>0.38181818181818183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>
        <v>2</v>
      </c>
      <c r="F75" s="31">
        <v>20</v>
      </c>
      <c r="G75" s="31">
        <v>8</v>
      </c>
      <c r="H75" s="31">
        <v>7</v>
      </c>
      <c r="I75" s="31">
        <v>3</v>
      </c>
      <c r="J75" s="31"/>
      <c r="K75" s="31"/>
      <c r="L75" s="31"/>
      <c r="M75" s="31"/>
      <c r="N75" s="32">
        <f t="shared" si="7"/>
        <v>42</v>
      </c>
      <c r="O75" s="207">
        <f>'Goals-1'!T4</f>
        <v>65</v>
      </c>
      <c r="P75" s="271">
        <f t="shared" si="6"/>
        <v>0.64615384615384619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>
        <v>5</v>
      </c>
      <c r="F76" s="31">
        <v>9</v>
      </c>
      <c r="G76" s="31">
        <v>12</v>
      </c>
      <c r="H76" s="31">
        <v>8</v>
      </c>
      <c r="I76" s="31">
        <v>15</v>
      </c>
      <c r="J76" s="31"/>
      <c r="K76" s="31"/>
      <c r="L76" s="31"/>
      <c r="M76" s="31"/>
      <c r="N76" s="32">
        <f t="shared" si="7"/>
        <v>101</v>
      </c>
      <c r="O76" s="207">
        <f>'Goals-1'!T10</f>
        <v>99</v>
      </c>
      <c r="P76" s="271">
        <f t="shared" si="6"/>
        <v>1.0202020202020201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>
        <v>20</v>
      </c>
      <c r="F77" s="31">
        <v>10</v>
      </c>
      <c r="G77" s="31">
        <v>5</v>
      </c>
      <c r="H77" s="31">
        <v>7</v>
      </c>
      <c r="I77" s="31">
        <v>10</v>
      </c>
      <c r="J77" s="31"/>
      <c r="K77" s="31"/>
      <c r="L77" s="31"/>
      <c r="M77" s="31"/>
      <c r="N77" s="32">
        <f t="shared" si="7"/>
        <v>114</v>
      </c>
      <c r="O77" s="207">
        <f>'Goals-1'!T13</f>
        <v>108</v>
      </c>
      <c r="P77" s="271">
        <f t="shared" si="6"/>
        <v>1.0555555555555556</v>
      </c>
    </row>
    <row r="78" spans="1:16">
      <c r="A78" s="99" t="s">
        <v>148</v>
      </c>
      <c r="B78" s="31">
        <v>4</v>
      </c>
      <c r="C78" s="31">
        <v>3</v>
      </c>
      <c r="D78" s="31">
        <v>2</v>
      </c>
      <c r="E78" s="31">
        <v>1</v>
      </c>
      <c r="F78" s="31">
        <v>6</v>
      </c>
      <c r="G78" s="31">
        <v>3</v>
      </c>
      <c r="H78" s="31">
        <v>1</v>
      </c>
      <c r="I78" s="31">
        <v>10</v>
      </c>
      <c r="J78" s="31"/>
      <c r="K78" s="31"/>
      <c r="L78" s="31"/>
      <c r="M78" s="31"/>
      <c r="N78" s="32">
        <f t="shared" si="7"/>
        <v>30</v>
      </c>
      <c r="O78" s="207">
        <f>'Goals-1'!T14</f>
        <v>87</v>
      </c>
      <c r="P78" s="271">
        <f t="shared" si="6"/>
        <v>0.34482758620689657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>
        <v>6</v>
      </c>
      <c r="F79" s="31">
        <v>4</v>
      </c>
      <c r="G79" s="31">
        <v>5</v>
      </c>
      <c r="H79" s="31">
        <v>4</v>
      </c>
      <c r="I79" s="31">
        <v>12</v>
      </c>
      <c r="J79" s="31"/>
      <c r="K79" s="31"/>
      <c r="L79" s="31"/>
      <c r="M79" s="31"/>
      <c r="N79" s="32">
        <f t="shared" si="7"/>
        <v>43</v>
      </c>
      <c r="O79" s="207">
        <f>'Goals-1'!T17</f>
        <v>117</v>
      </c>
      <c r="P79" s="271">
        <f t="shared" si="6"/>
        <v>0.36752136752136755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612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>
        <f t="shared" si="8"/>
        <v>286</v>
      </c>
      <c r="F81" s="32">
        <f t="shared" si="8"/>
        <v>312</v>
      </c>
      <c r="G81" s="32">
        <f t="shared" si="8"/>
        <v>288</v>
      </c>
      <c r="H81" s="32">
        <f t="shared" si="8"/>
        <v>316</v>
      </c>
      <c r="I81" s="32">
        <f t="shared" si="8"/>
        <v>388</v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2736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9748</v>
      </c>
      <c r="B3" t="str">
        <f>IF(ISNA(VLOOKUP($A3,Councils!$B$6:$AE$874,3,0)),0,VLOOKUP($A3,Councils!$B$6:$AE$874,3,0))</f>
        <v>Granbury</v>
      </c>
      <c r="C3">
        <f>IF(ISNA(VLOOKUP($A3,Councils!$B$6:$AE$874,4,0)),0,VLOOKUP($A3,Councils!$B$6:$AE$874,4,0))</f>
        <v>194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0.81818181818181823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IF(ISNA(VLOOKUP($A4,Councils!$B$6:$AE$874,3,0)),0,VLOOKUP($A4,Councils!$B$6:$AE$874,3,0))</f>
        <v>Stephenville</v>
      </c>
      <c r="C4">
        <f>IF(ISNA(VLOOKUP($A4,Councils!$B$6:$AE$874,4,0)),0,VLOOKUP($A4,Councils!$B$6:$AE$874,4,0))</f>
        <v>177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IF(ISNA(VLOOKUP($A5,Councils!$B$6:$AE$874,3,0)),0,VLOOKUP($A5,Councils!$B$6:$AE$874,3,0))</f>
        <v>Glen Rose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759</v>
      </c>
      <c r="B3" t="str">
        <f>IF(ISNA(VLOOKUP($A3,Councils!$B$6:$AE$874,3,0)),0,VLOOKUP($A3,Councils!$B$6:$AE$874,3,0))</f>
        <v>Keller</v>
      </c>
      <c r="C3">
        <f>IF(ISNA(VLOOKUP($A3,Councils!$B$6:$AE$874,4,0)),0,VLOOKUP($A3,Councils!$B$6:$AE$874,4,0))</f>
        <v>473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16</v>
      </c>
      <c r="K3" s="63">
        <f>IFERROR(J3/D3,0)</f>
        <v>1.0666666666666667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IF(ISNA(VLOOKUP($A4,Councils!$B$6:$AE$874,3,0)),0,VLOOKUP($A4,Councils!$B$6:$AE$874,3,0))</f>
        <v>Bedford-Euless</v>
      </c>
      <c r="C4">
        <f>IF(ISNA(VLOOKUP($A4,Councils!$B$6:$AE$874,4,0)),0,VLOOKUP($A4,Councils!$B$6:$AE$874,4,0))</f>
        <v>253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0.7857142857142857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IF(ISNA(VLOOKUP($A5,Councils!$B$6:$AE$874,3,0)),0,VLOOKUP($A5,Councils!$B$6:$AE$874,3,0))</f>
        <v>North Richland Hills</v>
      </c>
      <c r="C5">
        <f>IF(ISNA(VLOOKUP($A5,Councils!$B$6:$AE$874,4,0)),0,VLOOKUP($A5,Councils!$B$6:$AE$874,4,0))</f>
        <v>255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7736</v>
      </c>
      <c r="B3" t="str">
        <f>IF(ISNA(VLOOKUP($A3,Councils!$B$6:$AE$874,3,0)),0,VLOOKUP($A3,Councils!$B$6:$AE$874,3,0))</f>
        <v>Mansfield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12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0.54545454545454541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2.2000000000000002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7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7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18311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0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28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150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IF(ISNA(VLOOKUP($A4,Councils!$B$6:$AE$874,3,0)),0,VLOOKUP($A4,Councils!$B$6:$AE$874,3,0))</f>
        <v>Hillsboro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IF(ISNA(VLOOKUP($A5,Councils!$B$6:$AE$874,3,0)),0,VLOOKUP($A5,Councils!$B$6:$AE$874,3,0))</f>
        <v>Cleburne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1167</v>
      </c>
      <c r="B3" t="str">
        <f>IF(ISNA(VLOOKUP($A3,Councils!$B$6:$AE$874,3,0)),0,VLOOKUP($A3,Councils!$B$6:$AE$874,3,0))</f>
        <v>Gainesville</v>
      </c>
      <c r="C3">
        <f>IF(ISNA(VLOOKUP($A3,Councils!$B$6:$AE$874,4,0)),0,VLOOKUP($A3,Councils!$B$6:$AE$874,4,0))</f>
        <v>210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IF(ISNA(VLOOKUP($A4,Councils!$B$6:$AE$874,3,0)),0,VLOOKUP($A4,Councils!$B$6:$AE$874,3,0))</f>
        <v>Muenster</v>
      </c>
      <c r="C4">
        <f>IF(ISNA(VLOOKUP($A4,Councils!$B$6:$AE$874,4,0)),0,VLOOKUP($A4,Councils!$B$6:$AE$874,4,0))</f>
        <v>256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IF(ISNA(VLOOKUP($A5,Councils!$B$6:$AE$874,3,0)),0,VLOOKUP($A5,Councils!$B$6:$AE$874,3,0))</f>
        <v>Lindsay</v>
      </c>
      <c r="C5">
        <f>IF(ISNA(VLOOKUP($A5,Councils!$B$6:$AE$874,4,0)),0,VLOOKUP($A5,Councils!$B$6:$AE$874,4,0))</f>
        <v>236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IF(ISNA(VLOOKUP($A6,Councils!$B$6:$AE$874,3,0)),0,VLOOKUP($A6,Councils!$B$6:$AE$874,3,0))</f>
        <v>Bowie/Henrietta/Montague/Nocon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1473</v>
      </c>
      <c r="B3" t="str">
        <f>IF(ISNA(VLOOKUP($A3,Councils!$B$6:$AE$874,3,0)),0,VLOOKUP($A3,Councils!$B$6:$AE$874,3,0))</f>
        <v>Wichita Falls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IF(ISNA(VLOOKUP($A4,Councils!$B$6:$AE$874,3,0)),0,VLOOKUP($A4,Councils!$B$6:$AE$874,3,0))</f>
        <v>Burkburnett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IF(ISNA(VLOOKUP($A5,Councils!$B$6:$AE$874,3,0)),0,VLOOKUP($A5,Councils!$B$6:$AE$874,3,0))</f>
        <v>Vernon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IF(ISNA(VLOOKUP($A6,Councils!$B$6:$AE$874,3,0)),0,VLOOKUP($A6,Councils!$B$6:$AE$874,3,0))</f>
        <v>Wichita Falls</v>
      </c>
      <c r="C6">
        <f>IF(ISNA(VLOOKUP($A6,Councils!$B$6:$AE$874,4,0)),0,VLOOKUP($A6,Councils!$B$6:$AE$874,4,0))</f>
        <v>176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IF(ISNA(VLOOKUP($A7,Councils!$B$6:$AE$874,3,0)),0,VLOOKUP($A7,Councils!$B$6:$AE$874,3,0))</f>
        <v>Wichita Falls</v>
      </c>
      <c r="C7">
        <f>IF(ISNA(VLOOKUP($A7,Councils!$B$6:$AE$874,4,0)),0,VLOOKUP($A7,Councils!$B$6:$AE$874,4,0))</f>
        <v>25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1715</v>
      </c>
      <c r="B3" t="str">
        <f>IF(ISNA(VLOOKUP($A3,Councils!$B$6:$AE$874,3,0)),0,VLOOKUP($A3,Councils!$B$6:$AE$874,3,0))</f>
        <v>Scotland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IF(ISNA(VLOOKUP($A4,Councils!$B$6:$AE$874,3,0)),0,VLOOKUP($A4,Councils!$B$6:$AE$874,3,0))</f>
        <v>Rhineland</v>
      </c>
      <c r="C4">
        <f>IF(ISNA(VLOOKUP($A4,Councils!$B$6:$AE$874,4,0)),0,VLOOKUP($A4,Councils!$B$6:$AE$874,4,0))</f>
        <v>89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IF(ISNA(VLOOKUP($A5,Councils!$B$6:$AE$874,3,0)),0,VLOOKUP($A5,Councils!$B$6:$AE$874,3,0))</f>
        <v>Windthorst</v>
      </c>
      <c r="C5">
        <f>IF(ISNA(VLOOKUP($A5,Councils!$B$6:$AE$874,4,0)),0,VLOOKUP($A5,Councils!$B$6:$AE$874,4,0))</f>
        <v>249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0.21428571428571427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IF(ISNA(VLOOKUP($A6,Councils!$B$6:$AE$874,3,0)),0,VLOOKUP($A6,Councils!$B$6:$AE$874,3,0))</f>
        <v>Seymour</v>
      </c>
      <c r="C6">
        <f>IF(ISNA(VLOOKUP($A6,Councils!$B$6:$AE$874,4,0)),0,VLOOKUP($A6,Councils!$B$6:$AE$874,4,0))</f>
        <v>75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IF(ISNA(VLOOKUP($A7,Councils!$B$6:$AE$874,3,0)),0,VLOOKUP($A7,Councils!$B$6:$AE$874,3,0))</f>
        <v>Graham</v>
      </c>
      <c r="C7">
        <f>IF(ISNA(VLOOKUP($A7,Councils!$B$6:$AE$874,4,0)),0,VLOOKUP($A7,Councils!$B$6:$AE$874,4,0))</f>
        <v>79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2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7099</v>
      </c>
      <c r="B3" t="str">
        <f>IF(ISNA(VLOOKUP($A3,Councils!$B$6:$AE$874,3,0)),0,VLOOKUP($A3,Councils!$B$6:$AE$874,3,0))</f>
        <v>Grapevine</v>
      </c>
      <c r="C3">
        <f>IF(ISNA(VLOOKUP($A3,Councils!$B$6:$AE$874,4,0)),0,VLOOKUP($A3,Councils!$B$6:$AE$874,4,0))</f>
        <v>246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14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IF(ISNA(VLOOKUP($A4,Councils!$B$6:$AE$874,3,0)),0,VLOOKUP($A4,Councils!$B$6:$AE$874,3,0))</f>
        <v>Flower Mound</v>
      </c>
      <c r="C4">
        <f>IF(ISNA(VLOOKUP($A4,Councils!$B$6:$AE$874,4,0)),0,VLOOKUP($A4,Councils!$B$6:$AE$874,4,0))</f>
        <v>351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IF(ISNA(VLOOKUP($A5,Councils!$B$6:$AE$874,3,0)),0,VLOOKUP($A5,Councils!$B$6:$AE$874,3,0))</f>
        <v>Colleyville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IF(ISNA(VLOOKUP($A6,Councils!$B$6:$AE$874,3,0)),0,VLOOKUP($A6,Councils!$B$6:$AE$874,3,0))</f>
        <v>Roanoke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821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4709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5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IF(ISNA(VLOOKUP($A5,Councils!$B$6:$AE$874,3,0)),0,VLOOKUP($A5,Councils!$B$6:$AE$874,3,0))</f>
        <v>Ft Worth</v>
      </c>
      <c r="C5">
        <f>IF(ISNA(VLOOKUP($A5,Councils!$B$6:$AE$874,4,0)),0,VLOOKUP($A5,Councils!$B$6:$AE$874,4,0))</f>
        <v>22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7175</v>
      </c>
      <c r="B3" t="str">
        <f>IF(ISNA(VLOOKUP($A3,Councils!$B$6:$AE$874,3,0)),0,VLOOKUP($A3,Councils!$B$6:$AE$874,3,0))</f>
        <v>Burleson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182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topLeftCell="C30"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9" t="str">
        <f>"Results as of "</f>
        <v xml:space="preserve">Results as of </v>
      </c>
      <c r="Q2" s="390"/>
      <c r="R2" s="193">
        <f>RptDate</f>
        <v>45351</v>
      </c>
      <c r="S2" s="192"/>
    </row>
    <row r="3" spans="1:21" ht="25.5">
      <c r="A3" s="128" t="s">
        <v>877</v>
      </c>
      <c r="C3" s="132" t="s">
        <v>635</v>
      </c>
      <c r="D3" s="132" t="s">
        <v>636</v>
      </c>
      <c r="E3" s="133" t="s">
        <v>637</v>
      </c>
      <c r="F3" s="134" t="s">
        <v>858</v>
      </c>
      <c r="G3" s="135" t="s">
        <v>638</v>
      </c>
      <c r="H3" s="132" t="s">
        <v>639</v>
      </c>
      <c r="I3" s="133" t="s">
        <v>640</v>
      </c>
      <c r="J3" s="134" t="s">
        <v>859</v>
      </c>
      <c r="K3" s="135" t="s">
        <v>641</v>
      </c>
      <c r="L3" s="132" t="s">
        <v>642</v>
      </c>
      <c r="M3" s="133" t="s">
        <v>643</v>
      </c>
      <c r="N3" s="134" t="s">
        <v>860</v>
      </c>
      <c r="O3" s="135" t="s">
        <v>644</v>
      </c>
      <c r="P3" s="132" t="s">
        <v>645</v>
      </c>
      <c r="Q3" s="133" t="s">
        <v>646</v>
      </c>
      <c r="R3" s="134" t="s">
        <v>861</v>
      </c>
      <c r="S3" s="136" t="s">
        <v>647</v>
      </c>
    </row>
    <row r="4" spans="1:21">
      <c r="A4" s="128" t="s">
        <v>862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878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694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>
        <f>Actuals!E23</f>
        <v>286</v>
      </c>
      <c r="H6" s="112">
        <f>Actuals!F23</f>
        <v>312</v>
      </c>
      <c r="I6" s="112">
        <f>Actuals!G23</f>
        <v>288</v>
      </c>
      <c r="J6" s="141">
        <f>SUBTOTAL(9,G6:I6)</f>
        <v>886</v>
      </c>
      <c r="K6" s="112">
        <f>Actuals!H23</f>
        <v>316</v>
      </c>
      <c r="L6" s="112">
        <f>Actuals!I23</f>
        <v>388</v>
      </c>
      <c r="M6" s="112" t="str">
        <f>Actuals!J23</f>
        <v/>
      </c>
      <c r="N6" s="141">
        <f>SUBTOTAL(9,K6:M6)</f>
        <v>704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2736</v>
      </c>
    </row>
    <row r="7" spans="1:21">
      <c r="A7" s="128"/>
      <c r="B7" s="128" t="s">
        <v>879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-185</v>
      </c>
      <c r="H7" s="142">
        <f t="shared" si="0"/>
        <v>-101</v>
      </c>
      <c r="I7" s="142">
        <f t="shared" si="0"/>
        <v>-95</v>
      </c>
      <c r="J7" s="202">
        <f t="shared" si="0"/>
        <v>-381</v>
      </c>
      <c r="K7" s="142">
        <f t="shared" si="0"/>
        <v>-45</v>
      </c>
      <c r="L7" s="142">
        <f t="shared" si="0"/>
        <v>-25</v>
      </c>
      <c r="M7" s="142">
        <f t="shared" si="0"/>
        <v>0</v>
      </c>
      <c r="N7" s="202">
        <f t="shared" si="0"/>
        <v>-510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-2289</v>
      </c>
    </row>
    <row r="8" spans="1:21" ht="13.5" thickBot="1">
      <c r="A8" s="128"/>
      <c r="B8" s="128" t="s">
        <v>880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0.60721868365180465</v>
      </c>
      <c r="H8" s="114">
        <f t="shared" si="1"/>
        <v>0.75544794188861986</v>
      </c>
      <c r="I8" s="114">
        <f t="shared" si="1"/>
        <v>0.75195822454308092</v>
      </c>
      <c r="J8" s="143">
        <f t="shared" si="1"/>
        <v>0.69928966061562747</v>
      </c>
      <c r="K8" s="114">
        <f t="shared" si="1"/>
        <v>0.8753462603878116</v>
      </c>
      <c r="L8" s="114">
        <f t="shared" si="1"/>
        <v>0.93946731234866832</v>
      </c>
      <c r="M8" s="114">
        <f t="shared" si="1"/>
        <v>0</v>
      </c>
      <c r="N8" s="143">
        <f t="shared" si="1"/>
        <v>0.57990115321252056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0.54447761194029853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881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694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>
        <f>+G6</f>
        <v>286</v>
      </c>
      <c r="H11" s="140">
        <f>+H6</f>
        <v>312</v>
      </c>
      <c r="I11" s="140">
        <f>+I6</f>
        <v>288</v>
      </c>
      <c r="J11" s="141">
        <f>SUBTOTAL(9,G11:I11)</f>
        <v>886</v>
      </c>
      <c r="K11" s="140">
        <f>+K6</f>
        <v>316</v>
      </c>
      <c r="L11" s="140">
        <f>+L6</f>
        <v>388</v>
      </c>
      <c r="M11" s="140" t="str">
        <f>+M6</f>
        <v/>
      </c>
      <c r="N11" s="141">
        <f>SUBTOTAL(9,K11:M11)</f>
        <v>704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2736</v>
      </c>
      <c r="T11" s="145"/>
      <c r="U11" s="129">
        <f>2370/2002</f>
        <v>1.1838161838161838</v>
      </c>
    </row>
    <row r="12" spans="1:21">
      <c r="A12" s="128"/>
      <c r="B12" s="128" t="s">
        <v>879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-125.60000000000002</v>
      </c>
      <c r="H12" s="142">
        <f t="shared" si="2"/>
        <v>-54.300000000000011</v>
      </c>
      <c r="I12" s="142">
        <f t="shared" si="2"/>
        <v>-39.399999999999977</v>
      </c>
      <c r="J12" s="202">
        <f t="shared" si="2"/>
        <v>-219.30000000000018</v>
      </c>
      <c r="K12" s="142">
        <f t="shared" si="2"/>
        <v>20.600000000000023</v>
      </c>
      <c r="L12" s="142">
        <f t="shared" si="2"/>
        <v>22.399999999999977</v>
      </c>
      <c r="M12" s="142">
        <f t="shared" si="2"/>
        <v>0</v>
      </c>
      <c r="N12" s="202">
        <f t="shared" si="2"/>
        <v>-367.90000000000009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-1585</v>
      </c>
    </row>
    <row r="13" spans="1:21" ht="13.5" thickBot="1">
      <c r="A13" s="128"/>
      <c r="B13" s="128" t="s">
        <v>880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0.69484936831875599</v>
      </c>
      <c r="H13" s="114">
        <f t="shared" si="3"/>
        <v>0.8517608517608517</v>
      </c>
      <c r="I13" s="114">
        <f t="shared" si="3"/>
        <v>0.87965791081246192</v>
      </c>
      <c r="J13" s="143">
        <f t="shared" si="3"/>
        <v>0.80159232787478496</v>
      </c>
      <c r="K13" s="114">
        <f t="shared" si="3"/>
        <v>1.0697359512525391</v>
      </c>
      <c r="L13" s="114">
        <f t="shared" si="3"/>
        <v>1.0612691466083151</v>
      </c>
      <c r="M13" s="114">
        <f t="shared" si="3"/>
        <v>0</v>
      </c>
      <c r="N13" s="143">
        <f t="shared" si="3"/>
        <v>0.65677768448549301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0.63318676232353621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882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883</v>
      </c>
      <c r="C18" s="132" t="s">
        <v>635</v>
      </c>
      <c r="D18" s="132" t="s">
        <v>636</v>
      </c>
      <c r="E18" s="133" t="s">
        <v>637</v>
      </c>
      <c r="F18" s="135" t="s">
        <v>638</v>
      </c>
      <c r="G18" s="132" t="s">
        <v>639</v>
      </c>
      <c r="H18" s="133" t="s">
        <v>640</v>
      </c>
      <c r="I18" s="135" t="s">
        <v>641</v>
      </c>
      <c r="J18" s="132" t="s">
        <v>642</v>
      </c>
      <c r="K18" s="133" t="s">
        <v>643</v>
      </c>
      <c r="L18" s="135" t="s">
        <v>644</v>
      </c>
      <c r="M18" s="132" t="s">
        <v>645</v>
      </c>
      <c r="N18" s="133" t="s">
        <v>646</v>
      </c>
      <c r="O18" s="114"/>
      <c r="P18" s="114"/>
      <c r="Q18" s="114"/>
      <c r="R18" s="114"/>
      <c r="S18" s="114"/>
    </row>
    <row r="19" spans="1:19" hidden="1">
      <c r="A19" s="128"/>
      <c r="B19" s="128" t="s">
        <v>878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694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>
        <f>IF(G11=0,NA(),G11)</f>
        <v>286</v>
      </c>
      <c r="G20" s="146">
        <f>IF(H11=0,NA(),H11)</f>
        <v>312</v>
      </c>
      <c r="H20" s="146">
        <f>IF(I11=0,NA(),I11)</f>
        <v>288</v>
      </c>
      <c r="I20" s="146">
        <f>IF(K11=0,NA(),K11)</f>
        <v>316</v>
      </c>
      <c r="J20" s="146">
        <f>IF(L11=0,NA(),L11)</f>
        <v>388</v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881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9" t="str">
        <f>CONCATENATE("Results as of ",RptDate)</f>
        <v>Results as of 45351</v>
      </c>
      <c r="Q63" s="390"/>
      <c r="R63" s="193">
        <f>RptDate</f>
        <v>45351</v>
      </c>
      <c r="S63" s="192"/>
    </row>
    <row r="64" spans="1:19" ht="13.5" thickBot="1"/>
    <row r="65" spans="1:19" ht="25.5">
      <c r="A65" s="128" t="s">
        <v>884</v>
      </c>
      <c r="C65" s="132" t="s">
        <v>635</v>
      </c>
      <c r="D65" s="132" t="s">
        <v>636</v>
      </c>
      <c r="E65" s="133" t="s">
        <v>637</v>
      </c>
      <c r="F65" s="134" t="s">
        <v>858</v>
      </c>
      <c r="G65" s="135" t="s">
        <v>638</v>
      </c>
      <c r="H65" s="132" t="s">
        <v>639</v>
      </c>
      <c r="I65" s="133" t="s">
        <v>640</v>
      </c>
      <c r="J65" s="134" t="s">
        <v>859</v>
      </c>
      <c r="K65" s="135" t="s">
        <v>641</v>
      </c>
      <c r="L65" s="132" t="s">
        <v>642</v>
      </c>
      <c r="M65" s="133" t="s">
        <v>643</v>
      </c>
      <c r="N65" s="134" t="s">
        <v>860</v>
      </c>
      <c r="O65" s="135" t="s">
        <v>644</v>
      </c>
      <c r="P65" s="132" t="s">
        <v>645</v>
      </c>
      <c r="Q65" s="133" t="s">
        <v>646</v>
      </c>
      <c r="R65" s="134" t="s">
        <v>861</v>
      </c>
      <c r="S65" s="136" t="s">
        <v>647</v>
      </c>
    </row>
    <row r="66" spans="1:19">
      <c r="A66" s="128" t="s">
        <v>862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878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694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>
        <f>Actuals!E51</f>
        <v>0</v>
      </c>
      <c r="H68" s="140">
        <f>Actuals!F51</f>
        <v>0</v>
      </c>
      <c r="I68" s="140">
        <f>Actuals!G51</f>
        <v>0</v>
      </c>
      <c r="J68" s="141">
        <f>SUBTOTAL(9,G68:I68)</f>
        <v>0</v>
      </c>
      <c r="K68" s="140">
        <f>Actuals!H51</f>
        <v>0</v>
      </c>
      <c r="L68" s="140">
        <f>Actuals!I51</f>
        <v>0</v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879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-132</v>
      </c>
      <c r="H69" s="142">
        <f t="shared" si="5"/>
        <v>-119</v>
      </c>
      <c r="I69" s="142">
        <f t="shared" si="5"/>
        <v>-124</v>
      </c>
      <c r="J69" s="201">
        <f t="shared" si="5"/>
        <v>-375</v>
      </c>
      <c r="K69" s="142">
        <f t="shared" si="5"/>
        <v>-113</v>
      </c>
      <c r="L69" s="142">
        <f t="shared" si="5"/>
        <v>-134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880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881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694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>
        <f t="shared" si="7"/>
        <v>0</v>
      </c>
      <c r="H73" s="140">
        <f t="shared" si="7"/>
        <v>0</v>
      </c>
      <c r="I73" s="140">
        <f t="shared" si="7"/>
        <v>0</v>
      </c>
      <c r="J73" s="141">
        <f>SUBTOTAL(9,G73:I73)</f>
        <v>0</v>
      </c>
      <c r="K73" s="140">
        <f t="shared" si="7"/>
        <v>0</v>
      </c>
      <c r="L73" s="140">
        <f t="shared" si="7"/>
        <v>0</v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879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-110.7</v>
      </c>
      <c r="H74" s="142">
        <f t="shared" si="8"/>
        <v>-76.8</v>
      </c>
      <c r="I74" s="142">
        <f t="shared" si="8"/>
        <v>-87.2</v>
      </c>
      <c r="J74" s="148">
        <f t="shared" si="8"/>
        <v>-274.7</v>
      </c>
      <c r="K74" s="142">
        <f t="shared" si="8"/>
        <v>-90.4</v>
      </c>
      <c r="L74" s="142">
        <f t="shared" si="8"/>
        <v>-104.9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880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882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883</v>
      </c>
      <c r="C80" s="132" t="s">
        <v>635</v>
      </c>
      <c r="D80" s="132" t="s">
        <v>636</v>
      </c>
      <c r="E80" s="133" t="s">
        <v>637</v>
      </c>
      <c r="F80" s="135" t="s">
        <v>638</v>
      </c>
      <c r="G80" s="132" t="s">
        <v>639</v>
      </c>
      <c r="H80" s="133" t="s">
        <v>640</v>
      </c>
      <c r="I80" s="135" t="s">
        <v>641</v>
      </c>
      <c r="J80" s="132" t="s">
        <v>642</v>
      </c>
      <c r="K80" s="133" t="s">
        <v>643</v>
      </c>
      <c r="L80" s="135" t="s">
        <v>644</v>
      </c>
      <c r="M80" s="132" t="s">
        <v>645</v>
      </c>
      <c r="N80" s="133" t="s">
        <v>646</v>
      </c>
      <c r="O80" s="114"/>
      <c r="P80" s="114"/>
      <c r="Q80" s="114"/>
      <c r="R80" s="114"/>
      <c r="S80" s="114"/>
    </row>
    <row r="81" spans="1:19" hidden="1">
      <c r="A81" s="128"/>
      <c r="B81" s="128" t="s">
        <v>878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694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e">
        <f>IF(G68=0,NA(),G68)</f>
        <v>#N/A</v>
      </c>
      <c r="G82" s="146" t="e">
        <f>IF(H68=0,NA(),H68)</f>
        <v>#N/A</v>
      </c>
      <c r="H82" s="146" t="e">
        <f>IF(I68=0,NA(),I68)</f>
        <v>#N/A</v>
      </c>
      <c r="I82" s="146" t="e">
        <f>IF(K68=0,NA(),K68)</f>
        <v>#N/A</v>
      </c>
      <c r="J82" s="146" t="e">
        <f>IF(L68=0,NA(),L68)</f>
        <v>#N/A</v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881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9" t="str">
        <f>"Results as of "</f>
        <v xml:space="preserve">Results as of </v>
      </c>
      <c r="Q124" s="390"/>
      <c r="R124" s="193">
        <f>RptDate</f>
        <v>45351</v>
      </c>
      <c r="S124" s="192"/>
    </row>
    <row r="125" spans="1:19" ht="13.5" thickBot="1"/>
    <row r="126" spans="1:19" ht="25.5">
      <c r="A126" s="128" t="s">
        <v>886</v>
      </c>
      <c r="C126" s="132" t="s">
        <v>635</v>
      </c>
      <c r="D126" s="132" t="s">
        <v>636</v>
      </c>
      <c r="E126" s="133" t="s">
        <v>637</v>
      </c>
      <c r="F126" s="134" t="s">
        <v>858</v>
      </c>
      <c r="G126" s="135" t="s">
        <v>638</v>
      </c>
      <c r="H126" s="132" t="s">
        <v>639</v>
      </c>
      <c r="I126" s="133" t="s">
        <v>640</v>
      </c>
      <c r="J126" s="134" t="s">
        <v>859</v>
      </c>
      <c r="K126" s="135" t="s">
        <v>641</v>
      </c>
      <c r="L126" s="132" t="s">
        <v>642</v>
      </c>
      <c r="M126" s="133" t="s">
        <v>643</v>
      </c>
      <c r="N126" s="134" t="s">
        <v>860</v>
      </c>
      <c r="O126" s="135" t="s">
        <v>644</v>
      </c>
      <c r="P126" s="132" t="s">
        <v>645</v>
      </c>
      <c r="Q126" s="133" t="s">
        <v>646</v>
      </c>
      <c r="R126" s="134" t="s">
        <v>861</v>
      </c>
      <c r="S126" s="136" t="s">
        <v>647</v>
      </c>
    </row>
    <row r="127" spans="1:19">
      <c r="A127" s="128" t="s">
        <v>862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878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694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>
        <f t="shared" si="12"/>
        <v>286</v>
      </c>
      <c r="H129" s="140">
        <f t="shared" si="12"/>
        <v>312</v>
      </c>
      <c r="I129" s="140">
        <f t="shared" si="12"/>
        <v>288</v>
      </c>
      <c r="J129" s="141">
        <f t="shared" si="12"/>
        <v>886</v>
      </c>
      <c r="K129" s="140">
        <f t="shared" si="12"/>
        <v>316</v>
      </c>
      <c r="L129" s="140">
        <f t="shared" si="12"/>
        <v>388</v>
      </c>
      <c r="M129" s="140" t="str">
        <f t="shared" si="12"/>
        <v/>
      </c>
      <c r="N129" s="141">
        <f t="shared" si="12"/>
        <v>704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2736</v>
      </c>
    </row>
    <row r="130" spans="1:19">
      <c r="A130" s="128"/>
      <c r="B130" s="128" t="s">
        <v>879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-53</v>
      </c>
      <c r="H130" s="142">
        <f>IF(OR(H129=0,H129=""),0,H129-H128)</f>
        <v>18</v>
      </c>
      <c r="I130" s="142">
        <f>IF(OR(I129=0,I129=""),0,I129-I128)</f>
        <v>29</v>
      </c>
      <c r="J130" s="148">
        <f>IF(J129=0,0,J129-J128)</f>
        <v>-6</v>
      </c>
      <c r="K130" s="142">
        <f>IF(OR(K129=0,K129=""),0,K129-K128)</f>
        <v>68</v>
      </c>
      <c r="L130" s="142">
        <f>IF(OR(L129=0,L129=""),0,L129-L128)</f>
        <v>109</v>
      </c>
      <c r="M130" s="142">
        <f>IF(OR(M129=0,M129=""),0,M129-M128)</f>
        <v>0</v>
      </c>
      <c r="N130" s="148">
        <f>IF(N129=0,0,N129-N128)</f>
        <v>-128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-761</v>
      </c>
    </row>
    <row r="131" spans="1:19" ht="13.5" thickBot="1">
      <c r="A131" s="128"/>
      <c r="B131" s="128" t="s">
        <v>880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0.84365781710914456</v>
      </c>
      <c r="H131" s="114">
        <f t="shared" si="13"/>
        <v>1.0612244897959184</v>
      </c>
      <c r="I131" s="114">
        <f t="shared" si="13"/>
        <v>1.111969111969112</v>
      </c>
      <c r="J131" s="143">
        <f t="shared" si="13"/>
        <v>0.99327354260089684</v>
      </c>
      <c r="K131" s="114">
        <f t="shared" si="13"/>
        <v>1.2741935483870968</v>
      </c>
      <c r="L131" s="114">
        <f t="shared" si="13"/>
        <v>1.3906810035842294</v>
      </c>
      <c r="M131" s="114">
        <f t="shared" si="13"/>
        <v>0</v>
      </c>
      <c r="N131" s="143">
        <f t="shared" si="13"/>
        <v>0.84615384615384615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0.78238490134400918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885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694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879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880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882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883</v>
      </c>
      <c r="C141" s="132" t="s">
        <v>635</v>
      </c>
      <c r="D141" s="132" t="s">
        <v>636</v>
      </c>
      <c r="E141" s="133" t="s">
        <v>637</v>
      </c>
      <c r="F141" s="135" t="s">
        <v>638</v>
      </c>
      <c r="G141" s="132" t="s">
        <v>639</v>
      </c>
      <c r="H141" s="133" t="s">
        <v>640</v>
      </c>
      <c r="I141" s="135" t="s">
        <v>641</v>
      </c>
      <c r="J141" s="132" t="s">
        <v>642</v>
      </c>
      <c r="K141" s="133" t="s">
        <v>643</v>
      </c>
      <c r="L141" s="135" t="s">
        <v>644</v>
      </c>
      <c r="M141" s="132" t="s">
        <v>645</v>
      </c>
      <c r="N141" s="133" t="s">
        <v>646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878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694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>
        <f>IF(G129=0,NA(),G129)</f>
        <v>286</v>
      </c>
      <c r="G143" s="146">
        <f>IF(H129=0,NA(),H129)</f>
        <v>312</v>
      </c>
      <c r="H143" s="146">
        <f>IF(I129=0,NA(),I129)</f>
        <v>288</v>
      </c>
      <c r="I143" s="146">
        <f>IF(K129=0,NA(),K129)</f>
        <v>316</v>
      </c>
      <c r="J143" s="146">
        <f>IF(L129=0,NA(),L129)</f>
        <v>388</v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885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4771</v>
      </c>
      <c r="B3" t="str">
        <f>IF(ISNA(VLOOKUP($A3,Councils!$B$6:$AE$874,3,0)),0,VLOOKUP($A3,Councils!$B$6:$AE$874,3,0))</f>
        <v>Denton</v>
      </c>
      <c r="C3">
        <f>IF(ISNA(VLOOKUP($A3,Councils!$B$6:$AE$874,4,0)),0,VLOOKUP($A3,Councils!$B$6:$AE$874,4,0))</f>
        <v>250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IF(ISNA(VLOOKUP($A4,Councils!$B$6:$AE$874,3,0)),0,VLOOKUP($A4,Councils!$B$6:$AE$874,3,0))</f>
        <v>Decatur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IF(ISNA(VLOOKUP($A5,Councils!$B$6:$AE$874,3,0)),0,VLOOKUP($A5,Councils!$B$6:$AE$874,3,0))</f>
        <v>Denton</v>
      </c>
      <c r="C5">
        <f>IF(ISNA(VLOOKUP($A5,Councils!$B$6:$AE$874,4,0)),0,VLOOKUP($A5,Councils!$B$6:$AE$874,4,0))</f>
        <v>360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0.46666666666666667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IF(ISNA(VLOOKUP($A6,Councils!$B$6:$AE$874,3,0)),0,VLOOKUP($A6,Councils!$B$6:$AE$874,3,0))</f>
        <v>Denton</v>
      </c>
      <c r="C6">
        <f>IF(ISNA(VLOOKUP($A6,Councils!$B$6:$AE$874,4,0)),0,VLOOKUP($A6,Councils!$B$6:$AE$874,4,0))</f>
        <v>72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2.6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6269</v>
      </c>
      <c r="B3" t="str">
        <f>IF(ISNA(VLOOKUP($A3,Councils!$B$6:$AE$874,3,0)),0,VLOOKUP($A3,Councils!$B$6:$AE$874,3,0))</f>
        <v>Arlington</v>
      </c>
      <c r="C3">
        <f>IF(ISNA(VLOOKUP($A3,Councils!$B$6:$AE$874,4,0)),0,VLOOKUP($A3,Councils!$B$6:$AE$874,4,0))</f>
        <v>335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145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17196</v>
      </c>
      <c r="B3" t="str">
        <f>IF(ISNA(VLOOKUP($A3,Councils!$B$6:$AE$874,3,0)),0,VLOOKUP($A3,Councils!$B$6:$AE$874,3,0))</f>
        <v>Aledo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IF(ISNA(VLOOKUP($A4,Councils!$B$6:$AE$874,3,0)),0,VLOOKUP($A4,Councils!$B$6:$AE$874,3,0))</f>
        <v>Azle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2045</v>
      </c>
      <c r="B3" t="str">
        <f>IF(ISNA(VLOOKUP($A3,Councils!$B$6:$AE$874,3,0)),0,VLOOKUP($A3,Councils!$B$6:$AE$874,3,0))</f>
        <v>Pilot Point</v>
      </c>
      <c r="C3">
        <f>IF(ISNA(VLOOKUP($A3,Councils!$B$6:$AE$874,4,0)),0,VLOOKUP($A3,Councils!$B$6:$AE$874,4,0))</f>
        <v>121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IF(ISNA(VLOOKUP($A4,Councils!$B$6:$AE$874,3,0)),0,VLOOKUP($A4,Councils!$B$6:$AE$874,3,0))</f>
        <v>The Colony</v>
      </c>
      <c r="C4">
        <f>IF(ISNA(VLOOKUP($A4,Councils!$B$6:$AE$874,4,0)),0,VLOOKUP($A4,Councils!$B$6:$AE$874,4,0))</f>
        <v>124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IF(ISNA(VLOOKUP($A5,Councils!$B$6:$AE$874,3,0)),0,VLOOKUP($A5,Councils!$B$6:$AE$874,3,0))</f>
        <v>Carrollton</v>
      </c>
      <c r="C5">
        <f>IF(ISNA(VLOOKUP($A5,Councils!$B$6:$AE$874,4,0)),0,VLOOKUP($A5,Councils!$B$6:$AE$874,4,0))</f>
        <v>128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IF(ISNA(VLOOKUP($A6,Councils!$B$6:$AE$874,3,0)),0,VLOOKUP($A6,Councils!$B$6:$AE$874,3,0))</f>
        <v>Prosper</v>
      </c>
      <c r="C6">
        <f>IF(ISNA(VLOOKUP($A6,Councils!$B$6:$AE$874,4,0)),0,VLOOKUP($A6,Councils!$B$6:$AE$874,4,0))</f>
        <v>144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1.3333333333333333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5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4101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IF(ISNA(VLOOKUP($A5,Councils!$B$6:$AE$874,3,0)),0,VLOOKUP($A5,Councils!$B$6:$AE$874,3,0))</f>
        <v>Nas Fort Worth Jrb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11423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6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6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100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16063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9017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2687</v>
      </c>
      <c r="B3" t="str">
        <f>IF(ISNA(VLOOKUP($A3,Councils!$B$6:$AE$874,3,0)),0,VLOOKUP($A3,Councils!$B$6:$AE$874,3,0))</f>
        <v>Del Rio</v>
      </c>
      <c r="C3">
        <f>IF(ISNA(VLOOKUP($A3,Councils!$B$6:$AE$874,4,0)),0,VLOOKUP($A3,Councils!$B$6:$AE$874,4,0))</f>
        <v>136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IF(ISNA(VLOOKUP($A4,Councils!$B$6:$AE$874,3,0)),0,VLOOKUP($A4,Councils!$B$6:$AE$874,3,0))</f>
        <v>Uvalde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IF(ISNA(VLOOKUP($A5,Councils!$B$6:$AE$874,3,0)),0,VLOOKUP($A5,Councils!$B$6:$AE$874,3,0))</f>
        <v>Hondo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5192</v>
      </c>
      <c r="B3" t="str">
        <f>IF(ISNA(VLOOKUP($A3,Councils!$B$6:$AE$874,3,0)),0,VLOOKUP($A3,Councils!$B$6:$AE$874,3,0))</f>
        <v>Devine</v>
      </c>
      <c r="C3">
        <f>IF(ISNA(VLOOKUP($A3,Councils!$B$6:$AE$874,4,0)),0,VLOOKUP($A3,Councils!$B$6:$AE$874,4,0))</f>
        <v>149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IF(ISNA(VLOOKUP($A4,Councils!$B$6:$AE$874,3,0)),0,VLOOKUP($A4,Councils!$B$6:$AE$874,3,0))</f>
        <v>Pearsall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6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6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IF(ISNA(VLOOKUP($A5,Councils!$B$6:$AE$874,3,0)),0,VLOOKUP($A5,Councils!$B$6:$AE$874,3,0))</f>
        <v>Lytle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IF(ISNA(VLOOKUP($A6,Councils!$B$6:$AE$874,3,0)),0,VLOOKUP($A6,Councils!$B$6:$AE$874,3,0))</f>
        <v>Dilley</v>
      </c>
      <c r="C6">
        <f>IF(ISNA(VLOOKUP($A6,Councils!$B$6:$AE$874,4,0)),0,VLOOKUP($A6,Councils!$B$6:$AE$874,4,0))</f>
        <v>74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1500</v>
      </c>
    </row>
    <row r="3" spans="1:20" ht="25.5">
      <c r="A3" s="282" t="s">
        <v>595</v>
      </c>
      <c r="B3" s="283" t="s">
        <v>635</v>
      </c>
      <c r="C3" s="283" t="s">
        <v>636</v>
      </c>
      <c r="D3" s="283" t="s">
        <v>637</v>
      </c>
      <c r="E3" s="283" t="s">
        <v>858</v>
      </c>
      <c r="F3" s="283" t="s">
        <v>638</v>
      </c>
      <c r="G3" s="283" t="s">
        <v>639</v>
      </c>
      <c r="H3" s="283" t="s">
        <v>640</v>
      </c>
      <c r="I3" s="283" t="s">
        <v>859</v>
      </c>
      <c r="J3" s="283" t="s">
        <v>641</v>
      </c>
      <c r="K3" s="283" t="s">
        <v>642</v>
      </c>
      <c r="L3" s="283" t="s">
        <v>643</v>
      </c>
      <c r="M3" s="283" t="s">
        <v>860</v>
      </c>
      <c r="N3" s="283" t="s">
        <v>644</v>
      </c>
      <c r="O3" s="283" t="s">
        <v>645</v>
      </c>
      <c r="P3" s="283" t="s">
        <v>646</v>
      </c>
      <c r="Q3" s="283" t="s">
        <v>861</v>
      </c>
      <c r="R3" s="284" t="s">
        <v>647</v>
      </c>
      <c r="S3" s="285" t="s">
        <v>648</v>
      </c>
      <c r="T3" s="286" t="s">
        <v>597</v>
      </c>
    </row>
    <row r="4" spans="1:20">
      <c r="A4" s="287" t="s">
        <v>602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598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611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603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607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600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601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649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634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608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606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604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599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605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610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612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864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635</v>
      </c>
      <c r="C24" s="280" t="s">
        <v>636</v>
      </c>
      <c r="D24" s="280" t="s">
        <v>637</v>
      </c>
      <c r="E24" s="280" t="s">
        <v>858</v>
      </c>
      <c r="F24" s="280" t="s">
        <v>638</v>
      </c>
      <c r="G24" s="280" t="s">
        <v>639</v>
      </c>
      <c r="H24" s="280" t="s">
        <v>640</v>
      </c>
      <c r="I24" s="280" t="s">
        <v>859</v>
      </c>
      <c r="J24" s="280" t="s">
        <v>641</v>
      </c>
      <c r="K24" s="280" t="s">
        <v>642</v>
      </c>
      <c r="L24" s="280" t="s">
        <v>643</v>
      </c>
      <c r="M24" s="280" t="s">
        <v>860</v>
      </c>
      <c r="N24" s="280" t="s">
        <v>644</v>
      </c>
      <c r="O24" s="280" t="s">
        <v>645</v>
      </c>
      <c r="P24" s="280" t="s">
        <v>646</v>
      </c>
      <c r="Q24" s="280" t="s">
        <v>861</v>
      </c>
      <c r="R24" s="280" t="s">
        <v>647</v>
      </c>
    </row>
    <row r="26" spans="1:20">
      <c r="A26" s="280" t="s">
        <v>862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141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863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148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874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635</v>
      </c>
      <c r="C48" s="281" t="s">
        <v>636</v>
      </c>
      <c r="D48" s="281" t="s">
        <v>637</v>
      </c>
      <c r="E48" s="281" t="s">
        <v>858</v>
      </c>
      <c r="F48" s="281" t="s">
        <v>638</v>
      </c>
      <c r="G48" s="281" t="s">
        <v>639</v>
      </c>
      <c r="H48" s="281" t="s">
        <v>640</v>
      </c>
      <c r="I48" s="281" t="s">
        <v>859</v>
      </c>
      <c r="J48" s="281" t="s">
        <v>641</v>
      </c>
      <c r="K48" s="281" t="s">
        <v>642</v>
      </c>
      <c r="L48" s="281" t="s">
        <v>643</v>
      </c>
      <c r="M48" s="281" t="s">
        <v>860</v>
      </c>
      <c r="N48" s="281" t="s">
        <v>644</v>
      </c>
      <c r="O48" s="281" t="s">
        <v>645</v>
      </c>
      <c r="P48" s="281" t="s">
        <v>646</v>
      </c>
      <c r="Q48" s="281" t="s">
        <v>861</v>
      </c>
      <c r="R48" s="280" t="s">
        <v>647</v>
      </c>
    </row>
    <row r="50" spans="1:18">
      <c r="A50" s="280" t="s">
        <v>862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141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863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148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998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595</v>
      </c>
      <c r="B71" s="283" t="s">
        <v>635</v>
      </c>
      <c r="C71" s="283" t="s">
        <v>636</v>
      </c>
      <c r="D71" s="283" t="s">
        <v>637</v>
      </c>
      <c r="E71" s="283" t="s">
        <v>638</v>
      </c>
      <c r="F71" s="283" t="s">
        <v>639</v>
      </c>
      <c r="G71" s="283" t="s">
        <v>640</v>
      </c>
      <c r="H71" s="283" t="s">
        <v>641</v>
      </c>
      <c r="I71" s="283" t="s">
        <v>642</v>
      </c>
      <c r="J71" s="283" t="s">
        <v>643</v>
      </c>
      <c r="K71" s="283" t="s">
        <v>644</v>
      </c>
      <c r="L71" s="283" t="s">
        <v>645</v>
      </c>
      <c r="M71" s="283" t="s">
        <v>646</v>
      </c>
      <c r="R71" s="281"/>
    </row>
    <row r="72" spans="1:18">
      <c r="A72" s="287" t="s">
        <v>602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598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611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603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607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600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601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649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634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608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606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604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599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605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610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612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651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652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653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4786</v>
      </c>
      <c r="B3" t="str">
        <f>IF(ISNA(VLOOKUP($A3,Councils!$B$6:$AE$874,3,0)),0,VLOOKUP($A3,Councils!$B$6:$AE$874,3,0))</f>
        <v>San Antonio S 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1.1111111111111112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4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IF(ISNA(VLOOKUP($A6,Councils!$B$6:$AE$874,3,0)),0,VLOOKUP($A6,Councils!$B$6:$AE$874,3,0))</f>
        <v>Jbsa-Lackland</v>
      </c>
      <c r="C6">
        <f>IF(ISNA(VLOOKUP($A6,Councils!$B$6:$AE$874,4,0)),0,VLOOKUP($A6,Councils!$B$6:$AE$874,4,0))</f>
        <v>18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  <row r="7" spans="1:22">
      <c r="A7" s="50">
        <v>18327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29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29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170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39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7983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231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0.76923076923076927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IF(ISNA(VLOOKUP($A4,Councils!$B$6:$AE$874,3,0)),0,VLOOKUP($A4,Councils!$B$6:$AE$874,3,0))</f>
        <v>Helotes</v>
      </c>
      <c r="C4">
        <f>IF(ISNA(VLOOKUP($A4,Councils!$B$6:$AE$874,4,0)),0,VLOOKUP($A4,Councils!$B$6:$AE$874,4,0))</f>
        <v>239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0.46153846153846156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154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1.6666666666666667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178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9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8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51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6409</v>
      </c>
      <c r="B3" t="str">
        <f>IF(ISNA(VLOOKUP($A3,Councils!$B$6:$AE$874,3,0)),0,VLOOKUP($A3,Councils!$B$6:$AE$874,3,0))</f>
        <v>Kerrville</v>
      </c>
      <c r="C3">
        <f>IF(ISNA(VLOOKUP($A3,Councils!$B$6:$AE$874,4,0)),0,VLOOKUP($A3,Councils!$B$6:$AE$874,4,0))</f>
        <v>193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IF(ISNA(VLOOKUP($A4,Councils!$B$6:$AE$874,3,0)),0,VLOOKUP($A4,Councils!$B$6:$AE$874,3,0))</f>
        <v>Fredericksburg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12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175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2</v>
      </c>
      <c r="P5">
        <f>IF(ISNA(VLOOKUP($A5,Councils!$B$6:$AE$874,17,0)),0,VLOOKUP($A5,Councils!$B$6:$AE$874,17,0))</f>
        <v>-2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IF(ISNA(VLOOKUP($A6,Councils!$B$6:$AE$874,3,0)),0,VLOOKUP($A6,Councils!$B$6:$AE$874,3,0))</f>
        <v>Comfort</v>
      </c>
      <c r="C6">
        <f>IF(ISNA(VLOOKUP($A6,Councils!$B$6:$AE$874,4,0)),0,VLOOKUP($A6,Councils!$B$6:$AE$874,4,0))</f>
        <v>36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4140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176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IF(ISNA(VLOOKUP($A4,Councils!$B$6:$AE$874,3,0)),0,VLOOKUP($A4,Councils!$B$6:$AE$874,3,0))</f>
        <v>Bandera</v>
      </c>
      <c r="C4">
        <f>IF(ISNA(VLOOKUP($A4,Councils!$B$6:$AE$874,4,0)),0,VLOOKUP($A4,Councils!$B$6:$AE$874,4,0))</f>
        <v>127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IF(ISNA(VLOOKUP($A5,Councils!$B$6:$AE$874,3,0)),0,VLOOKUP($A5,Councils!$B$6:$AE$874,3,0))</f>
        <v>Boerne</v>
      </c>
      <c r="C5">
        <f>IF(ISNA(VLOOKUP($A5,Councils!$B$6:$AE$874,4,0)),0,VLOOKUP($A5,Councils!$B$6:$AE$874,4,0))</f>
        <v>358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4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IF(ISNA(VLOOKUP($A6,Councils!$B$6:$AE$874,3,0)),0,VLOOKUP($A6,Councils!$B$6:$AE$874,3,0))</f>
        <v>Leon Springs</v>
      </c>
      <c r="C6">
        <f>IF(ISNA(VLOOKUP($A6,Councils!$B$6:$AE$874,4,0)),0,VLOOKUP($A6,Councils!$B$6:$AE$874,4,0))</f>
        <v>146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1.625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7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7613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340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7.6923076923076927E-2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IF(ISNA(VLOOKUP($A5,Councils!$B$6:$AE$874,3,0)),0,VLOOKUP($A5,Councils!$B$6:$AE$874,3,0))</f>
        <v>Bulverde</v>
      </c>
      <c r="C5">
        <f>IF(ISNA(VLOOKUP($A5,Councils!$B$6:$AE$874,4,0)),0,VLOOKUP($A5,Councils!$B$6:$AE$874,4,0))</f>
        <v>257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5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5</v>
      </c>
      <c r="H5">
        <f>IF(ISNA(VLOOKUP($A5,Councils!$B$6:$AE$874,9,0)),0,VLOOKUP($A5,Councils!$B$6:$AE$874,9,0))</f>
        <v>23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23</v>
      </c>
      <c r="K5" s="63">
        <f>IFERROR(J5/D5,0)</f>
        <v>1.5333333333333334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2</v>
      </c>
      <c r="Q5">
        <f>IF(ISNA(VLOOKUP($A5,Councils!$B$6:$AE$874,18,0)),0,VLOOKUP($A5,Councils!$B$6:$AE$874,18,0))</f>
        <v>5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424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26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26</v>
      </c>
      <c r="K6" s="63">
        <f>IFERROR(J6/D6,0)</f>
        <v>1.7333333333333334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69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1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1</v>
      </c>
      <c r="Q7">
        <f>IF(ISNA(VLOOKUP($A7,Councils!$B$6:$AE$874,18,0)),0,VLOOKUP($A7,Councils!$B$6:$AE$874,18,0))</f>
        <v>2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2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9463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104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3412</v>
      </c>
      <c r="B3" t="str">
        <f>IF(ISNA(VLOOKUP($A3,Councils!$B$6:$AE$874,3,0)),0,VLOOKUP($A3,Councils!$B$6:$AE$874,3,0))</f>
        <v>Seguin</v>
      </c>
      <c r="C3">
        <f>IF(ISNA(VLOOKUP($A3,Councils!$B$6:$AE$874,4,0)),0,VLOOKUP($A3,Councils!$B$6:$AE$874,4,0))</f>
        <v>205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IF(ISNA(VLOOKUP($A4,Councils!$B$6:$AE$874,3,0)),0,VLOOKUP($A4,Councils!$B$6:$AE$874,3,0))</f>
        <v>Gonzales</v>
      </c>
      <c r="C4">
        <f>IF(ISNA(VLOOKUP($A4,Councils!$B$6:$AE$874,4,0)),0,VLOOKUP($A4,Councils!$B$6:$AE$874,4,0))</f>
        <v>118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IF(ISNA(VLOOKUP($A5,Councils!$B$6:$AE$874,3,0)),0,VLOOKUP($A5,Councils!$B$6:$AE$874,3,0))</f>
        <v>Stockdale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IF(ISNA(VLOOKUP($A5,Councils!$B$6:$AE$81248,0)),0,VLOOKUP($A5,Councils!$B$6:$AE$874,8,0))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IF(ISNA(VLOOKUP($A6,Councils!$B$6:$AE$874,3,0)),0,VLOOKUP($A6,Councils!$B$6:$AE$874,3,0))</f>
        <v>La Vernia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4183</v>
      </c>
      <c r="B3" t="str">
        <f>IF(ISNA(VLOOKUP($A3,Councils!$B$6:$AE$874,3,0)),0,VLOOKUP($A3,Councils!$B$6:$AE$874,3,0))</f>
        <v>New Braunfels</v>
      </c>
      <c r="C3">
        <f>IF(ISNA(VLOOKUP($A3,Councils!$B$6:$AE$874,4,0)),0,VLOOKUP($A3,Councils!$B$6:$AE$874,4,0))</f>
        <v>544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20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20</v>
      </c>
      <c r="K3" s="63">
        <f>IFERROR(J3/D3,0)</f>
        <v>1.3333333333333333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IF(ISNA(VLOOKUP($A4,Councils!$B$6:$AE$874,3,0)),0,VLOOKUP($A4,Councils!$B$6:$AE$874,3,0))</f>
        <v>Selma</v>
      </c>
      <c r="C4">
        <f>IF(ISNA(VLOOKUP($A4,Councils!$B$6:$AE$874,4,0)),0,VLOOKUP($A4,Councils!$B$6:$AE$874,4,0))</f>
        <v>181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0.18181818181818182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IF(ISNA(VLOOKUP($A5,Councils!$B$6:$AE$874,3,0)),0,VLOOKUP($A5,Councils!$B$6:$AE$874,3,0))</f>
        <v>Canyon Lake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IF(ISNA(VLOOKUP($A6,Councils!$B$6:$AE$874,3,0)),0,VLOOKUP($A6,Councils!$B$6:$AE$874,3,0))</f>
        <v>Converse</v>
      </c>
      <c r="C6">
        <f>IF(ISNA(VLOOKUP($A6,Councils!$B$6:$AE$874,4,0)),0,VLOOKUP($A6,Councils!$B$6:$AE$874,4,0))</f>
        <v>202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5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125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39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2024-03-02T15:12:57Z</dcterms:modified>
</cp:coreProperties>
</file>